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60" windowWidth="15132" windowHeight="9156" tabRatio="817" activeTab="0"/>
  </bookViews>
  <sheets>
    <sheet name="расчет бревенчатого дома" sheetId="1" r:id="rId1"/>
    <sheet name="константы" sheetId="2" r:id="rId2"/>
  </sheets>
  <definedNames/>
  <calcPr fullCalcOnLoad="1"/>
</workbook>
</file>

<file path=xl/sharedStrings.xml><?xml version="1.0" encoding="utf-8"?>
<sst xmlns="http://schemas.openxmlformats.org/spreadsheetml/2006/main" count="249" uniqueCount="171">
  <si>
    <t>Оконный блок верандный</t>
  </si>
  <si>
    <t>Гвозди и скобы</t>
  </si>
  <si>
    <t>50х50 м.куб</t>
  </si>
  <si>
    <t>150*150 м.куб</t>
  </si>
  <si>
    <t>200*150 м.куб</t>
  </si>
  <si>
    <t>Вагонка на франтоны, карнизы, подлеты м.куб</t>
  </si>
  <si>
    <t>Вагонка на перегородки, м.куб</t>
  </si>
  <si>
    <t>Вагонка на обшивку мансарды, м.куб</t>
  </si>
  <si>
    <t>Вагонка на веранду, м.куб</t>
  </si>
  <si>
    <t>50*100 м.куб</t>
  </si>
  <si>
    <t>шт</t>
  </si>
  <si>
    <t>м.куб</t>
  </si>
  <si>
    <t>кг</t>
  </si>
  <si>
    <t>единицы измерения</t>
  </si>
  <si>
    <t>Заказчик</t>
  </si>
  <si>
    <t>Исполнитель</t>
  </si>
  <si>
    <t>руб</t>
  </si>
  <si>
    <t>м2</t>
  </si>
  <si>
    <t>Заказчик передал</t>
  </si>
  <si>
    <t>число</t>
  </si>
  <si>
    <t>сумма ( руб. )</t>
  </si>
  <si>
    <t>Вагонка на обшивку потолка 1-го эт, м.куб</t>
  </si>
  <si>
    <t>Вагонка на обшивку перегородок (стен), м.куб</t>
  </si>
  <si>
    <t>Потолок(вагонка), м.куб 2-й этаж</t>
  </si>
  <si>
    <t xml:space="preserve">дверной блок </t>
  </si>
  <si>
    <t xml:space="preserve">Оконный блок </t>
  </si>
  <si>
    <t>Вагонка на обшивку потолка 2-го эт, м.куб</t>
  </si>
  <si>
    <r>
      <t xml:space="preserve">Необрезная доска, м.куб   </t>
    </r>
    <r>
      <rPr>
        <sz val="10"/>
        <color indexed="16"/>
        <rFont val="Times New Roman"/>
        <family val="1"/>
      </rPr>
      <t xml:space="preserve">                                                       </t>
    </r>
  </si>
  <si>
    <t>руб/км</t>
  </si>
  <si>
    <r>
      <t xml:space="preserve">Цена за единицу  </t>
    </r>
    <r>
      <rPr>
        <sz val="8"/>
        <rFont val="Arial"/>
        <family val="2"/>
      </rPr>
      <t>(руб.)</t>
    </r>
  </si>
  <si>
    <r>
      <t>ЦЕНА</t>
    </r>
    <r>
      <rPr>
        <sz val="8"/>
        <rFont val="Arial"/>
        <family val="2"/>
      </rPr>
      <t xml:space="preserve"> (руб.)</t>
    </r>
  </si>
  <si>
    <t>руб/м2</t>
  </si>
  <si>
    <t>Потолок(вагонка), м.куб 1-й этаж</t>
  </si>
  <si>
    <t>разгрузка всего сруба и материалов  на участке заказчика</t>
  </si>
  <si>
    <t>сборка сруба по проекту №  _____  на мох + врубить балки половые + потолочные, сборка фронтонов</t>
  </si>
  <si>
    <t>установка перегородок 1-го эт</t>
  </si>
  <si>
    <t>установка перегородок 2-го эт</t>
  </si>
  <si>
    <t>подвивка мха на сруб</t>
  </si>
  <si>
    <t>установка всей крыши, постановка стропил,  перекрытия 2-го эт.+ установка люкерн ( 2шт )+установить обрешетку крыши</t>
  </si>
  <si>
    <t>Устройство  чернового пола 1-й этаж</t>
  </si>
  <si>
    <t xml:space="preserve">Устройство чернового пола 2-го этаж </t>
  </si>
  <si>
    <t xml:space="preserve">Устройство чистового пола 1этаж  </t>
  </si>
  <si>
    <t xml:space="preserve">Устройство чистового пола 2-го этажа  </t>
  </si>
  <si>
    <t>Обшить мансарду</t>
  </si>
  <si>
    <t>Лестница</t>
  </si>
  <si>
    <t>руб/шт</t>
  </si>
  <si>
    <t>Вставить окна</t>
  </si>
  <si>
    <t>Вставить двери</t>
  </si>
  <si>
    <t>Обшить стены</t>
  </si>
  <si>
    <t>Покрыть крышу ______________</t>
  </si>
  <si>
    <t>утеплитель ___________</t>
  </si>
  <si>
    <r>
      <t xml:space="preserve">100*100 м.куб    </t>
    </r>
    <r>
      <rPr>
        <b/>
        <sz val="10"/>
        <rFont val="Times New Roman"/>
        <family val="1"/>
      </rPr>
      <t>(перегородки внутренние )</t>
    </r>
  </si>
  <si>
    <r>
      <t xml:space="preserve">Пол чистовой 1й этаж, м.куб                   </t>
    </r>
    <r>
      <rPr>
        <b/>
        <sz val="9"/>
        <color indexed="20"/>
        <rFont val="Times New Roman"/>
        <family val="1"/>
      </rPr>
      <t>(шпунтованая доска )</t>
    </r>
  </si>
  <si>
    <r>
      <t xml:space="preserve">Пол чистовой 2-й этаж, м.куб                 </t>
    </r>
    <r>
      <rPr>
        <b/>
        <sz val="9"/>
        <color indexed="20"/>
        <rFont val="Times New Roman"/>
        <family val="1"/>
      </rPr>
      <t>(шпунтованая доска )</t>
    </r>
  </si>
  <si>
    <r>
      <t xml:space="preserve">расход антисептика на сруб                                               </t>
    </r>
    <r>
      <rPr>
        <sz val="7"/>
        <rFont val="Times New Roman"/>
        <family val="1"/>
      </rPr>
      <t>(литр/м2)</t>
    </r>
  </si>
  <si>
    <r>
      <t xml:space="preserve">всего нужно антисептика на весь сруб                            </t>
    </r>
    <r>
      <rPr>
        <sz val="7"/>
        <rFont val="Times New Roman"/>
        <family val="1"/>
      </rPr>
      <t>(литров)</t>
    </r>
  </si>
  <si>
    <r>
      <t>цена за весь антисептик на сруб</t>
    </r>
    <r>
      <rPr>
        <sz val="7"/>
        <rFont val="Times New Roman"/>
        <family val="1"/>
      </rPr>
      <t xml:space="preserve">                                                    (руб)</t>
    </r>
  </si>
  <si>
    <t>предоплата и оплата</t>
  </si>
  <si>
    <t>итого выплачено :</t>
  </si>
  <si>
    <t xml:space="preserve">Реквизиты ЗАКАЗЧИКА (адрес, тел., e-mail, адрес поставки сруба): </t>
  </si>
  <si>
    <r>
      <t xml:space="preserve">Подписи  </t>
    </r>
    <r>
      <rPr>
        <b/>
        <i/>
        <sz val="8"/>
        <rFont val="Arial Cyr"/>
        <family val="0"/>
      </rPr>
      <t>( Ф.И.О./ роспись / число )</t>
    </r>
    <r>
      <rPr>
        <b/>
        <i/>
        <sz val="12"/>
        <rFont val="Arial Cyr"/>
        <family val="0"/>
      </rPr>
      <t xml:space="preserve"> о согласовании сроков и цен</t>
    </r>
  </si>
  <si>
    <t>трубка</t>
  </si>
  <si>
    <t>Рубероид</t>
  </si>
  <si>
    <t>"3000"</t>
  </si>
  <si>
    <t>"СС-20"</t>
  </si>
  <si>
    <t>"доктор"</t>
  </si>
  <si>
    <t>руб/маш.</t>
  </si>
  <si>
    <t>"озон"</t>
  </si>
  <si>
    <r>
      <t xml:space="preserve">                       ПЛАН - ГРАФИК РАБОТ и СМЕТА     </t>
    </r>
    <r>
      <rPr>
        <sz val="12"/>
        <rFont val="Arial Cyr"/>
        <family val="0"/>
      </rPr>
      <t xml:space="preserve"> ( Приложение-2 )</t>
    </r>
  </si>
  <si>
    <r>
      <t>работы</t>
    </r>
    <r>
      <rPr>
        <b/>
        <sz val="7"/>
        <rFont val="Arial Cyr"/>
        <family val="0"/>
      </rPr>
      <t xml:space="preserve"> по </t>
    </r>
    <r>
      <rPr>
        <b/>
        <sz val="7"/>
        <color indexed="10"/>
        <rFont val="Arial Cyr"/>
        <family val="0"/>
      </rPr>
      <t>АНТИСЕПТИРОВАНИЮ</t>
    </r>
    <r>
      <rPr>
        <sz val="7"/>
        <rFont val="Arial Cyr"/>
        <family val="0"/>
      </rPr>
      <t xml:space="preserve"> (на участке/без амортизации-на делянке)</t>
    </r>
  </si>
  <si>
    <t>нет</t>
  </si>
  <si>
    <t>1-н машина везёт  м2=</t>
  </si>
  <si>
    <t>страховка  =</t>
  </si>
  <si>
    <r>
      <t>У нас</t>
    </r>
    <r>
      <rPr>
        <b/>
        <sz val="9"/>
        <color indexed="8"/>
        <rFont val="Arial Cyr"/>
        <family val="0"/>
      </rPr>
      <t xml:space="preserve"> СУПЕРКАЧЕСТВЕННЫЙ СОСТАВ -</t>
    </r>
    <r>
      <rPr>
        <sz val="9"/>
        <color indexed="8"/>
        <rFont val="Arial Cyr"/>
        <family val="0"/>
      </rPr>
      <t xml:space="preserve">гарантия до </t>
    </r>
    <r>
      <rPr>
        <b/>
        <sz val="9"/>
        <color indexed="8"/>
        <rFont val="Arial Cyr"/>
        <family val="0"/>
      </rPr>
      <t>25* лет</t>
    </r>
    <r>
      <rPr>
        <sz val="9"/>
        <color indexed="8"/>
        <rFont val="Arial Cyr"/>
        <family val="0"/>
      </rPr>
      <t>!</t>
    </r>
    <r>
      <rPr>
        <b/>
        <sz val="10"/>
        <color indexed="8"/>
        <rFont val="Arial Cyr"/>
        <family val="0"/>
      </rPr>
      <t xml:space="preserve"> -</t>
    </r>
    <r>
      <rPr>
        <b/>
        <sz val="8"/>
        <color indexed="8"/>
        <rFont val="Arial Cyr"/>
        <family val="0"/>
      </rPr>
      <t xml:space="preserve"> </t>
    </r>
    <r>
      <rPr>
        <b/>
        <sz val="8"/>
        <color indexed="20"/>
        <rFont val="Arial Cyr"/>
        <family val="0"/>
      </rPr>
      <t>жми на текст</t>
    </r>
  </si>
  <si>
    <t>длина дома</t>
  </si>
  <si>
    <t>длина балки</t>
  </si>
  <si>
    <t>доски 150х50 в 1м3</t>
  </si>
  <si>
    <t>доски необрезной в1м3</t>
  </si>
  <si>
    <t>считать балки?</t>
  </si>
  <si>
    <t xml:space="preserve">Балки половые, потолочные </t>
  </si>
  <si>
    <t>м.кв.</t>
  </si>
  <si>
    <t>на стропила</t>
  </si>
  <si>
    <t>на обрешетку</t>
  </si>
  <si>
    <t>на пол+потолок</t>
  </si>
  <si>
    <r>
      <t>введите</t>
    </r>
    <r>
      <rPr>
        <sz val="11"/>
        <color indexed="16"/>
        <rFont val="Arial Cyr"/>
        <family val="0"/>
      </rPr>
      <t xml:space="preserve"> МАХ </t>
    </r>
    <r>
      <rPr>
        <b/>
        <sz val="14"/>
        <color indexed="16"/>
        <rFont val="Arial Cyr"/>
        <family val="0"/>
      </rPr>
      <t>длину дома</t>
    </r>
    <r>
      <rPr>
        <sz val="11"/>
        <color indexed="16"/>
        <rFont val="Arial Cyr"/>
        <family val="0"/>
      </rPr>
      <t xml:space="preserve"> (по коньку крыши) </t>
    </r>
    <r>
      <rPr>
        <sz val="8"/>
        <color indexed="16"/>
        <rFont val="Arial Cyr"/>
        <family val="0"/>
      </rPr>
      <t>(в метрах)</t>
    </r>
  </si>
  <si>
    <r>
      <t xml:space="preserve">введите </t>
    </r>
    <r>
      <rPr>
        <b/>
        <sz val="14"/>
        <color indexed="16"/>
        <rFont val="Arial Cyr"/>
        <family val="0"/>
      </rPr>
      <t>ширину дома</t>
    </r>
    <r>
      <rPr>
        <sz val="11"/>
        <color indexed="16"/>
        <rFont val="Arial Cyr"/>
        <family val="0"/>
      </rPr>
      <t xml:space="preserve"> </t>
    </r>
    <r>
      <rPr>
        <sz val="8"/>
        <color indexed="16"/>
        <rFont val="Arial Cyr"/>
        <family val="0"/>
      </rPr>
      <t>(в метрах)</t>
    </r>
  </si>
  <si>
    <t>Дополнтельные условия</t>
  </si>
  <si>
    <t>ОП-8</t>
  </si>
  <si>
    <t>модуль GPRS</t>
  </si>
  <si>
    <t xml:space="preserve">купить комплект огнетушителей  ОП-8 ? </t>
  </si>
  <si>
    <r>
      <t xml:space="preserve">    СТРАХОВАТЬ  готовый  ДОМ ?</t>
    </r>
    <r>
      <rPr>
        <sz val="10"/>
        <color indexed="12"/>
        <rFont val="Arial Cyr"/>
        <family val="0"/>
      </rPr>
      <t xml:space="preserve">                  </t>
    </r>
    <r>
      <rPr>
        <b/>
        <sz val="10"/>
        <rFont val="Times New Roman"/>
        <family val="1"/>
      </rPr>
      <t xml:space="preserve">( введите ДА / НЕТ )  </t>
    </r>
  </si>
  <si>
    <t>покрыть крышу материалом заказчика ?</t>
  </si>
  <si>
    <t>предоплата на поставку антисептика / GPRS-Wi-Fi-охраны / огнетушителей  - на момент оформления заказа</t>
  </si>
  <si>
    <r>
      <t>ОП-8</t>
    </r>
    <r>
      <rPr>
        <sz val="7"/>
        <rFont val="Arial Cyr"/>
        <family val="0"/>
      </rPr>
      <t>-упр</t>
    </r>
  </si>
  <si>
    <r>
      <t>модуль GPRS</t>
    </r>
    <r>
      <rPr>
        <sz val="6"/>
        <color indexed="13"/>
        <rFont val="Arial Cyr"/>
        <family val="0"/>
      </rPr>
      <t>-упр</t>
    </r>
  </si>
  <si>
    <r>
      <t xml:space="preserve">50*150 м.куб                                                            </t>
    </r>
    <r>
      <rPr>
        <b/>
        <sz val="10"/>
        <color indexed="60"/>
        <rFont val="Times New Roman"/>
        <family val="1"/>
      </rPr>
      <t xml:space="preserve"> СТРОПИЛА</t>
    </r>
  </si>
  <si>
    <r>
      <t xml:space="preserve">25х150 м.куб                </t>
    </r>
    <r>
      <rPr>
        <sz val="10"/>
        <color indexed="12"/>
        <rFont val="Times New Roman"/>
        <family val="1"/>
      </rPr>
      <t xml:space="preserve">                                           </t>
    </r>
    <r>
      <rPr>
        <b/>
        <sz val="10"/>
        <color indexed="60"/>
        <rFont val="Times New Roman"/>
        <family val="1"/>
      </rPr>
      <t>ОБРЕШЕТКА</t>
    </r>
  </si>
  <si>
    <t>материал</t>
  </si>
  <si>
    <t>длина</t>
  </si>
  <si>
    <t>ед. изм.</t>
  </si>
  <si>
    <t>кол-во в 1 м.куб. кв.метров стены</t>
  </si>
  <si>
    <t>1м3</t>
  </si>
  <si>
    <t>Доска</t>
  </si>
  <si>
    <t>22х150</t>
  </si>
  <si>
    <t>25х150</t>
  </si>
  <si>
    <t>40х100</t>
  </si>
  <si>
    <t>40х150</t>
  </si>
  <si>
    <t>50х150</t>
  </si>
  <si>
    <t>необрезная доска</t>
  </si>
  <si>
    <t>Шпунт половой при толщине доски 38 мм: 1м3 закрывает площадь 26,4м2</t>
  </si>
  <si>
    <t>Количество штук</t>
  </si>
  <si>
    <t>м3</t>
  </si>
  <si>
    <r>
      <t xml:space="preserve">расчет за </t>
    </r>
    <r>
      <rPr>
        <b/>
        <sz val="7"/>
        <rFont val="Arial Cyr"/>
        <family val="0"/>
      </rPr>
      <t>сборку</t>
    </r>
    <r>
      <rPr>
        <sz val="7"/>
        <rFont val="Arial Cyr"/>
        <family val="0"/>
      </rPr>
      <t xml:space="preserve"> и обработку антисептиком сруба </t>
    </r>
    <r>
      <rPr>
        <b/>
        <sz val="7"/>
        <rFont val="Arial Cyr"/>
        <family val="0"/>
      </rPr>
      <t>после сдачи</t>
    </r>
    <r>
      <rPr>
        <sz val="7"/>
        <rFont val="Arial Cyr"/>
        <family val="0"/>
      </rPr>
      <t xml:space="preserve"> обьекта заказчику+доп.услуги </t>
    </r>
  </si>
  <si>
    <t>бревно</t>
  </si>
  <si>
    <t>диаметр бревна в метрах</t>
  </si>
  <si>
    <t>кол-во бревен в 1 м.куб.</t>
  </si>
  <si>
    <t>кол-во м.куб. в 1-м бревне</t>
  </si>
  <si>
    <t>цена работы плотников (в руб/м3)</t>
  </si>
  <si>
    <t>цена леса (в руб/м3)</t>
  </si>
  <si>
    <t xml:space="preserve">весь Мох на проект  </t>
  </si>
  <si>
    <t>мешок</t>
  </si>
  <si>
    <r>
      <t>расход бревна</t>
    </r>
    <r>
      <rPr>
        <sz val="7"/>
        <rFont val="Arial"/>
        <family val="2"/>
      </rPr>
      <t xml:space="preserve">  </t>
    </r>
    <r>
      <rPr>
        <sz val="7"/>
        <rFont val="Times New Roman"/>
        <family val="1"/>
      </rPr>
      <t xml:space="preserve"> м.куб.</t>
    </r>
  </si>
  <si>
    <r>
      <t xml:space="preserve">Подписи    </t>
    </r>
    <r>
      <rPr>
        <i/>
        <sz val="8"/>
        <rFont val="Arial"/>
        <family val="2"/>
      </rPr>
      <t xml:space="preserve">( Ф.И.О./ роспись / число ) </t>
    </r>
    <r>
      <rPr>
        <i/>
        <sz val="12"/>
        <rFont val="Arial"/>
        <family val="2"/>
      </rPr>
      <t xml:space="preserve">   о внесении / получении     задатков  на  изготовления дома / бани  и график оплаты.  </t>
    </r>
    <r>
      <rPr>
        <sz val="9"/>
        <rFont val="Times New Roman"/>
        <family val="1"/>
      </rPr>
      <t xml:space="preserve">                                                                                      </t>
    </r>
    <r>
      <rPr>
        <b/>
        <i/>
        <u val="single"/>
        <sz val="8"/>
        <rFont val="Arial"/>
        <family val="2"/>
      </rPr>
      <t xml:space="preserve">Примечание :  </t>
    </r>
    <r>
      <rPr>
        <i/>
        <sz val="8"/>
        <rFont val="Arial"/>
        <family val="2"/>
      </rPr>
      <t xml:space="preserve">                                                                                             1. расчет стоимости доставки произведен при условии отгрузки готового сруба заказчику в течении 20 дней от даты подписания договора. При сроках поставки и хранения сруба исполнителем более 20 дней стоимость доставки пересчитывается на день отгрузки сруба заказчику.                                                                                              2. При невозможности загрузки просчитанной в данной смете доски/бруса из-за максимальной загрузки лесовоза бревном готового сруба, для уменьшения расходов заказчику на транспортировку, доска/брус будут закупаться исполнителем в адресе поставки сруба по местным ценам региона заказчика с корректировкой цены доски/бруса в данной смете для заказчика с учетом места закупки.</t>
    </r>
  </si>
  <si>
    <t>расчет за стоимость комплекта сруба с доставкой по прибытию сруба заказчику</t>
  </si>
  <si>
    <r>
      <t>предоплата</t>
    </r>
    <r>
      <rPr>
        <b/>
        <sz val="7"/>
        <rFont val="Arial Cyr"/>
        <family val="0"/>
      </rPr>
      <t xml:space="preserve"> сборки</t>
    </r>
    <r>
      <rPr>
        <sz val="7"/>
        <rFont val="Arial Cyr"/>
        <family val="0"/>
      </rPr>
      <t xml:space="preserve"> на момент </t>
    </r>
    <r>
      <rPr>
        <b/>
        <sz val="7"/>
        <rFont val="Arial Cyr"/>
        <family val="0"/>
      </rPr>
      <t>начала работ</t>
    </r>
    <r>
      <rPr>
        <sz val="7"/>
        <rFont val="Arial Cyr"/>
        <family val="0"/>
      </rPr>
      <t xml:space="preserve"> по сборке сруба (по договоренности)</t>
    </r>
  </si>
  <si>
    <r>
      <t>Заказать</t>
    </r>
    <r>
      <rPr>
        <b/>
        <sz val="9"/>
        <rFont val="Arial Cyr"/>
        <family val="0"/>
      </rPr>
      <t xml:space="preserve"> ВИДЕО-модуль </t>
    </r>
    <r>
      <rPr>
        <sz val="9"/>
        <rFont val="Arial Cyr"/>
        <family val="0"/>
      </rPr>
      <t>контроля дома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>из любой точки РОССИИ ?</t>
    </r>
  </si>
  <si>
    <r>
      <t xml:space="preserve">обрезная </t>
    </r>
    <r>
      <rPr>
        <b/>
        <sz val="7"/>
        <rFont val="Arial Cyr"/>
        <family val="0"/>
      </rPr>
      <t xml:space="preserve">доска/брус </t>
    </r>
    <r>
      <rPr>
        <sz val="7"/>
        <rFont val="Arial Cyr"/>
        <family val="0"/>
      </rPr>
      <t>(с доставкой+погрузка/без доставки)</t>
    </r>
  </si>
  <si>
    <r>
      <t>НЕобрезная</t>
    </r>
    <r>
      <rPr>
        <b/>
        <sz val="7"/>
        <rFont val="Arial Cyr"/>
        <family val="0"/>
      </rPr>
      <t xml:space="preserve"> доска</t>
    </r>
    <r>
      <rPr>
        <sz val="7"/>
        <rFont val="Arial Cyr"/>
        <family val="0"/>
      </rPr>
      <t xml:space="preserve"> (с доставкой+погрузка/без доставки)</t>
    </r>
  </si>
  <si>
    <r>
      <t>МОХ</t>
    </r>
    <r>
      <rPr>
        <b/>
        <sz val="7"/>
        <rFont val="Arial Cyr"/>
        <family val="0"/>
      </rPr>
      <t>-мешок-</t>
    </r>
    <r>
      <rPr>
        <sz val="7"/>
        <rFont val="Arial Cyr"/>
        <family val="0"/>
      </rPr>
      <t>(с доставкой+"кр.книга"/без доставки)</t>
    </r>
  </si>
  <si>
    <r>
      <t>доставка-</t>
    </r>
    <r>
      <rPr>
        <b/>
        <sz val="7"/>
        <color indexed="10"/>
        <rFont val="Arial Cyr"/>
        <family val="0"/>
      </rPr>
      <t>лесовоз</t>
    </r>
    <r>
      <rPr>
        <b/>
        <sz val="7"/>
        <rFont val="Arial Cyr"/>
        <family val="0"/>
      </rPr>
      <t>-</t>
    </r>
    <r>
      <rPr>
        <sz val="7"/>
        <rFont val="Arial Cyr"/>
        <family val="0"/>
      </rPr>
      <t>(с амортизацией/без амортизации)</t>
    </r>
  </si>
  <si>
    <r>
      <t>плотницкие</t>
    </r>
    <r>
      <rPr>
        <b/>
        <sz val="7"/>
        <color indexed="10"/>
        <rFont val="Arial Cyr"/>
        <family val="0"/>
      </rPr>
      <t xml:space="preserve"> работы</t>
    </r>
    <r>
      <rPr>
        <b/>
        <sz val="7"/>
        <rFont val="Arial Cyr"/>
        <family val="0"/>
      </rPr>
      <t>-</t>
    </r>
    <r>
      <rPr>
        <sz val="7"/>
        <rFont val="Arial Cyr"/>
        <family val="0"/>
      </rPr>
      <t>(с вывозом с делянки/делянка)</t>
    </r>
  </si>
  <si>
    <r>
      <t>скобель</t>
    </r>
    <r>
      <rPr>
        <b/>
        <sz val="7"/>
        <rFont val="Arial Cyr"/>
        <family val="0"/>
      </rPr>
      <t xml:space="preserve"> </t>
    </r>
    <r>
      <rPr>
        <sz val="7"/>
        <rFont val="Arial Cyr"/>
        <family val="0"/>
      </rPr>
      <t>(с амортизацией/без амортизации)</t>
    </r>
  </si>
  <si>
    <r>
      <t>рубанок</t>
    </r>
    <r>
      <rPr>
        <b/>
        <sz val="7"/>
        <rFont val="Arial Cyr"/>
        <family val="0"/>
      </rPr>
      <t xml:space="preserve"> </t>
    </r>
    <r>
      <rPr>
        <sz val="7"/>
        <rFont val="Arial Cyr"/>
        <family val="0"/>
      </rPr>
      <t>(с амортизацией/без амортизации)</t>
    </r>
  </si>
  <si>
    <r>
      <t>цена</t>
    </r>
    <r>
      <rPr>
        <b/>
        <sz val="7"/>
        <rFont val="Arial Cyr"/>
        <family val="0"/>
      </rPr>
      <t xml:space="preserve"> </t>
    </r>
    <r>
      <rPr>
        <b/>
        <sz val="7"/>
        <color indexed="10"/>
        <rFont val="Arial Cyr"/>
        <family val="0"/>
      </rPr>
      <t>антисептик</t>
    </r>
    <r>
      <rPr>
        <b/>
        <sz val="7"/>
        <rFont val="Arial Cyr"/>
        <family val="0"/>
      </rPr>
      <t xml:space="preserve">а </t>
    </r>
    <r>
      <rPr>
        <sz val="7"/>
        <rFont val="Arial Cyr"/>
        <family val="0"/>
      </rPr>
      <t>(с доставкой авиа-1500км/без доставки)</t>
    </r>
  </si>
  <si>
    <r>
      <t>подвивка</t>
    </r>
    <r>
      <rPr>
        <b/>
        <sz val="7"/>
        <rFont val="Arial Cyr"/>
        <family val="0"/>
      </rPr>
      <t xml:space="preserve"> мха </t>
    </r>
    <r>
      <rPr>
        <sz val="7"/>
        <rFont val="Arial Cyr"/>
        <family val="0"/>
      </rPr>
      <t>(по месту-все включено/без "кр.книги")</t>
    </r>
  </si>
  <si>
    <t>да</t>
  </si>
  <si>
    <t>метров</t>
  </si>
  <si>
    <t>сантиметра</t>
  </si>
  <si>
    <t xml:space="preserve">погрузка пиломатериала </t>
  </si>
  <si>
    <t>считать загрузку/разгрузку</t>
  </si>
  <si>
    <t>цена разгруз-погруз/кузова</t>
  </si>
  <si>
    <t>площадь балок м2</t>
  </si>
  <si>
    <t>лист Сметы НЕ СТИРАТЬ!!!</t>
  </si>
  <si>
    <r>
      <t xml:space="preserve">лист содержит Важные </t>
    </r>
    <r>
      <rPr>
        <b/>
        <sz val="10"/>
        <color indexed="12"/>
        <rFont val="Arial Cyr"/>
        <family val="0"/>
      </rPr>
      <t>скрытые ячейки</t>
    </r>
    <r>
      <rPr>
        <b/>
        <sz val="10"/>
        <color indexed="10"/>
        <rFont val="Arial Cyr"/>
        <family val="0"/>
      </rPr>
      <t xml:space="preserve"> КОНСТАНТ для расчетов в других листах программы</t>
    </r>
  </si>
  <si>
    <r>
      <t>предполагаемый</t>
    </r>
    <r>
      <rPr>
        <b/>
        <sz val="11"/>
        <rFont val="Times New Roman"/>
        <family val="1"/>
      </rPr>
      <t xml:space="preserve"> Срок подписания акта сдачи-приемки объекта по проекту № _________________- </t>
    </r>
    <r>
      <rPr>
        <sz val="11"/>
        <rFont val="Times New Roman"/>
        <family val="1"/>
      </rPr>
      <t>"___"____________20___г.</t>
    </r>
  </si>
  <si>
    <r>
      <t xml:space="preserve">ПРЕДОПЛАТА - </t>
    </r>
    <r>
      <rPr>
        <b/>
        <sz val="7"/>
        <rFont val="Arial Cyr"/>
        <family val="0"/>
      </rPr>
      <t>на момент оформления</t>
    </r>
    <r>
      <rPr>
        <sz val="7"/>
        <rFont val="Arial Cyr"/>
        <family val="0"/>
      </rPr>
      <t xml:space="preserve"> заказа</t>
    </r>
  </si>
  <si>
    <t>межбалочное расстояние =</t>
  </si>
  <si>
    <t>метр</t>
  </si>
  <si>
    <t>уйдет бревна м2 (бревенчатые стены+фронтоны+балки)</t>
  </si>
  <si>
    <r>
      <t xml:space="preserve">18 </t>
    </r>
    <r>
      <rPr>
        <sz val="8"/>
        <color indexed="8"/>
        <rFont val="Arial Cyr"/>
        <family val="0"/>
      </rPr>
      <t xml:space="preserve">или </t>
    </r>
    <r>
      <rPr>
        <b/>
        <sz val="10"/>
        <color indexed="8"/>
        <rFont val="Arial Cyr"/>
        <family val="0"/>
      </rPr>
      <t xml:space="preserve">24 </t>
    </r>
    <r>
      <rPr>
        <sz val="8"/>
        <color indexed="8"/>
        <rFont val="Arial Cyr"/>
        <family val="0"/>
      </rPr>
      <t>или</t>
    </r>
    <r>
      <rPr>
        <b/>
        <sz val="10"/>
        <color indexed="8"/>
        <rFont val="Arial Cyr"/>
        <family val="0"/>
      </rPr>
      <t xml:space="preserve"> 28 </t>
    </r>
    <r>
      <rPr>
        <sz val="8"/>
        <color indexed="8"/>
        <rFont val="Arial Cyr"/>
        <family val="0"/>
      </rPr>
      <t>или</t>
    </r>
    <r>
      <rPr>
        <b/>
        <sz val="10"/>
        <color indexed="8"/>
        <rFont val="Arial Cyr"/>
        <family val="0"/>
      </rPr>
      <t xml:space="preserve"> 32 </t>
    </r>
    <r>
      <rPr>
        <sz val="10"/>
        <color indexed="8"/>
        <rFont val="Arial Cyr"/>
        <family val="0"/>
      </rPr>
      <t>или</t>
    </r>
    <r>
      <rPr>
        <b/>
        <sz val="10"/>
        <color indexed="8"/>
        <rFont val="Arial Cyr"/>
        <family val="0"/>
      </rPr>
      <t xml:space="preserve"> 36 </t>
    </r>
    <r>
      <rPr>
        <sz val="10"/>
        <color indexed="8"/>
        <rFont val="Arial Cyr"/>
        <family val="0"/>
      </rPr>
      <t>или</t>
    </r>
    <r>
      <rPr>
        <b/>
        <sz val="10"/>
        <color indexed="8"/>
        <rFont val="Arial Cyr"/>
        <family val="0"/>
      </rPr>
      <t xml:space="preserve"> 38 </t>
    </r>
    <r>
      <rPr>
        <sz val="10"/>
        <color indexed="8"/>
        <rFont val="Arial Cyr"/>
        <family val="0"/>
      </rPr>
      <t>или</t>
    </r>
    <r>
      <rPr>
        <b/>
        <sz val="10"/>
        <color indexed="8"/>
        <rFont val="Arial Cyr"/>
        <family val="0"/>
      </rPr>
      <t xml:space="preserve"> 40</t>
    </r>
  </si>
  <si>
    <r>
      <t xml:space="preserve">Стоимость изготовления </t>
    </r>
    <r>
      <rPr>
        <b/>
        <sz val="10"/>
        <color indexed="12"/>
        <rFont val="Times New Roman"/>
        <family val="1"/>
      </rPr>
      <t>комплекта</t>
    </r>
    <r>
      <rPr>
        <b/>
        <sz val="10"/>
        <rFont val="Times New Roman"/>
        <family val="1"/>
      </rPr>
      <t xml:space="preserve"> дома/бани </t>
    </r>
    <r>
      <rPr>
        <b/>
        <sz val="10"/>
        <color indexed="12"/>
        <rFont val="Times New Roman"/>
        <family val="1"/>
      </rPr>
      <t xml:space="preserve">С ДОСТАВКОЙ, но БЕЗ СБОРКИ </t>
    </r>
    <r>
      <rPr>
        <b/>
        <sz val="10"/>
        <rFont val="Times New Roman"/>
        <family val="1"/>
      </rPr>
      <t>у заказчика:</t>
    </r>
  </si>
  <si>
    <r>
      <t xml:space="preserve">Стоимость изготовления проекта - </t>
    </r>
    <r>
      <rPr>
        <b/>
        <sz val="10"/>
        <color indexed="12"/>
        <rFont val="Times New Roman"/>
        <family val="1"/>
      </rPr>
      <t>только СБОРКА и обработка</t>
    </r>
    <r>
      <rPr>
        <b/>
        <sz val="10"/>
        <rFont val="Times New Roman"/>
        <family val="1"/>
      </rPr>
      <t xml:space="preserve"> у заказчика :</t>
    </r>
  </si>
  <si>
    <r>
      <t xml:space="preserve">Пол черновой </t>
    </r>
    <r>
      <rPr>
        <sz val="10"/>
        <rFont val="Times New Roman"/>
        <family val="1"/>
      </rPr>
      <t>(не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обрезная) </t>
    </r>
    <r>
      <rPr>
        <b/>
        <sz val="12"/>
        <color indexed="60"/>
        <rFont val="Times New Roman"/>
        <family val="1"/>
      </rPr>
      <t>1-й этаж</t>
    </r>
    <r>
      <rPr>
        <sz val="10"/>
        <rFont val="Times New Roman"/>
        <family val="1"/>
      </rPr>
      <t xml:space="preserve">,  </t>
    </r>
    <r>
      <rPr>
        <b/>
        <sz val="10"/>
        <rFont val="Times New Roman"/>
        <family val="1"/>
      </rPr>
      <t>Считать ЧЕРНОВОЙ пол этажа</t>
    </r>
    <r>
      <rPr>
        <sz val="10"/>
        <rFont val="Times New Roman"/>
        <family val="1"/>
      </rPr>
      <t>?</t>
    </r>
  </si>
  <si>
    <r>
      <t xml:space="preserve">Пол черновой </t>
    </r>
    <r>
      <rPr>
        <sz val="10"/>
        <rFont val="Times New Roman"/>
        <family val="1"/>
      </rPr>
      <t>(не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обрезная) </t>
    </r>
    <r>
      <rPr>
        <b/>
        <sz val="12"/>
        <color indexed="60"/>
        <rFont val="Times New Roman"/>
        <family val="1"/>
      </rPr>
      <t>2-й этаж</t>
    </r>
    <r>
      <rPr>
        <sz val="10"/>
        <rFont val="Times New Roman"/>
        <family val="1"/>
      </rPr>
      <t xml:space="preserve">,  </t>
    </r>
    <r>
      <rPr>
        <b/>
        <sz val="10"/>
        <rFont val="Times New Roman"/>
        <family val="1"/>
      </rPr>
      <t>Считать ЧЕРНОВОЙ пол этажа</t>
    </r>
    <r>
      <rPr>
        <sz val="10"/>
        <rFont val="Times New Roman"/>
        <family val="1"/>
      </rPr>
      <t>?</t>
    </r>
  </si>
  <si>
    <r>
      <t xml:space="preserve">Доставка </t>
    </r>
    <r>
      <rPr>
        <sz val="10"/>
        <rFont val="Times New Roman"/>
        <family val="1"/>
      </rPr>
      <t xml:space="preserve">(машин/руб) </t>
    </r>
  </si>
  <si>
    <t xml:space="preserve"> перепробег  лесовоза от 2-го бетонного кольца Москвы (км)</t>
  </si>
  <si>
    <r>
      <t xml:space="preserve">Наименование  материалов и работ    </t>
    </r>
    <r>
      <rPr>
        <sz val="13"/>
        <color indexed="62"/>
        <rFont val="Comic Sans MS"/>
        <family val="4"/>
      </rPr>
      <t>www.terem-dom.ru</t>
    </r>
    <r>
      <rPr>
        <b/>
        <sz val="13"/>
        <color indexed="62"/>
        <rFont val="Times New Roman"/>
        <family val="1"/>
      </rPr>
      <t xml:space="preserve"> </t>
    </r>
    <r>
      <rPr>
        <sz val="10"/>
        <rFont val="Times New Roman"/>
        <family val="1"/>
      </rPr>
      <t>(</t>
    </r>
    <r>
      <rPr>
        <sz val="12"/>
        <color indexed="10"/>
        <rFont val="Times New Roman"/>
        <family val="1"/>
      </rPr>
      <t>"Галич"</t>
    </r>
    <r>
      <rPr>
        <sz val="10"/>
        <rFont val="Times New Roman"/>
        <family val="1"/>
      </rPr>
      <t>)</t>
    </r>
  </si>
  <si>
    <r>
      <t></t>
    </r>
    <r>
      <rPr>
        <b/>
        <sz val="6"/>
        <rFont val="Bookman Old Style"/>
        <family val="1"/>
      </rPr>
      <t xml:space="preserve"> </t>
    </r>
    <r>
      <rPr>
        <sz val="9"/>
        <rFont val="Bookman Old Style"/>
        <family val="1"/>
      </rPr>
      <t>=</t>
    </r>
  </si>
  <si>
    <r>
      <t xml:space="preserve">Хотите </t>
    </r>
    <r>
      <rPr>
        <b/>
        <sz val="8"/>
        <color indexed="62"/>
        <rFont val="Times New Roman"/>
        <family val="1"/>
      </rPr>
      <t>самостоятельно расчитать цену бревенчатого ДОМА или БАНИ ?</t>
    </r>
    <r>
      <rPr>
        <sz val="8"/>
        <color indexed="62"/>
        <rFont val="Times New Roman"/>
        <family val="1"/>
      </rPr>
      <t xml:space="preserve"> </t>
    </r>
    <r>
      <rPr>
        <u val="single"/>
        <sz val="8"/>
        <color indexed="62"/>
        <rFont val="Times New Roman"/>
        <family val="1"/>
      </rPr>
      <t>Для этого надо</t>
    </r>
    <r>
      <rPr>
        <sz val="8"/>
        <color indexed="62"/>
        <rFont val="Times New Roman"/>
        <family val="1"/>
      </rPr>
      <t xml:space="preserve"> просчитать общую площадь ВСЕХ стен дома + фронтонов (если они будут из бревна) и вписать итоговую цифру в ячейку </t>
    </r>
    <r>
      <rPr>
        <b/>
        <sz val="8"/>
        <color indexed="12"/>
        <rFont val="Times New Roman"/>
        <family val="1"/>
      </rPr>
      <t>строки "12", столбца "D"</t>
    </r>
    <r>
      <rPr>
        <sz val="8"/>
        <color indexed="62"/>
        <rFont val="Times New Roman"/>
        <family val="1"/>
      </rPr>
      <t xml:space="preserve"> этого документа (</t>
    </r>
    <r>
      <rPr>
        <sz val="8"/>
        <color indexed="10"/>
        <rFont val="Times New Roman"/>
        <family val="1"/>
      </rPr>
      <t>выделена красным цветом</t>
    </r>
    <r>
      <rPr>
        <sz val="8"/>
        <color indexed="62"/>
        <rFont val="Times New Roman"/>
        <family val="1"/>
      </rPr>
      <t xml:space="preserve">). </t>
    </r>
    <r>
      <rPr>
        <b/>
        <sz val="8"/>
        <color indexed="62"/>
        <rFont val="Times New Roman"/>
        <family val="1"/>
      </rPr>
      <t xml:space="preserve"> </t>
    </r>
    <r>
      <rPr>
        <b/>
        <u val="single"/>
        <sz val="8"/>
        <color indexed="62"/>
        <rFont val="Times New Roman"/>
        <family val="1"/>
      </rPr>
      <t>Пример</t>
    </r>
    <r>
      <rPr>
        <b/>
        <sz val="8"/>
        <color indexed="62"/>
        <rFont val="Times New Roman"/>
        <family val="1"/>
      </rPr>
      <t xml:space="preserve">: </t>
    </r>
    <r>
      <rPr>
        <sz val="8"/>
        <color indexed="16"/>
        <rFont val="Times New Roman"/>
        <family val="1"/>
      </rPr>
      <t>нужен дом 6х7, с пятой поперечной стеной внутри, высота сруба дома = 3м, фронтоны из бревна-2шт, высотой 2,7м</t>
    </r>
    <r>
      <rPr>
        <b/>
        <sz val="8"/>
        <color indexed="62"/>
        <rFont val="Times New Roman"/>
        <family val="1"/>
      </rPr>
      <t xml:space="preserve">.   </t>
    </r>
    <r>
      <rPr>
        <b/>
        <u val="single"/>
        <sz val="8"/>
        <color indexed="59"/>
        <rFont val="Times New Roman"/>
        <family val="1"/>
      </rPr>
      <t>Расчет</t>
    </r>
    <r>
      <rPr>
        <b/>
        <sz val="8"/>
        <color indexed="59"/>
        <rFont val="Times New Roman"/>
        <family val="1"/>
      </rPr>
      <t xml:space="preserve">: </t>
    </r>
    <r>
      <rPr>
        <b/>
        <sz val="8"/>
        <color indexed="62"/>
        <rFont val="Times New Roman"/>
        <family val="1"/>
      </rPr>
      <t xml:space="preserve"> стены (6х3)х2шт+6х3+(7х3)х2шт=96м2, фронтоны (6х2,7)/2=8,1м2  ИТОГО:  96м2+8,1м2= </t>
    </r>
    <r>
      <rPr>
        <b/>
        <sz val="8"/>
        <color indexed="10"/>
        <rFont val="Times New Roman"/>
        <family val="1"/>
      </rPr>
      <t>104,1</t>
    </r>
    <r>
      <rPr>
        <b/>
        <sz val="8"/>
        <color indexed="62"/>
        <rFont val="Times New Roman"/>
        <family val="1"/>
      </rPr>
      <t xml:space="preserve">м2 - </t>
    </r>
    <r>
      <rPr>
        <sz val="8"/>
        <color indexed="62"/>
        <rFont val="Times New Roman"/>
        <family val="1"/>
      </rPr>
      <t xml:space="preserve">эту </t>
    </r>
    <r>
      <rPr>
        <b/>
        <sz val="8"/>
        <color indexed="62"/>
        <rFont val="Times New Roman"/>
        <family val="1"/>
      </rPr>
      <t xml:space="preserve">цифру вносим в ячейку </t>
    </r>
    <r>
      <rPr>
        <b/>
        <sz val="8"/>
        <color indexed="10"/>
        <rFont val="Times New Roman"/>
        <family val="1"/>
      </rPr>
      <t>D12</t>
    </r>
    <r>
      <rPr>
        <b/>
        <sz val="8"/>
        <color indexed="62"/>
        <rFont val="Times New Roman"/>
        <family val="1"/>
      </rPr>
      <t xml:space="preserve">.  В ячейке </t>
    </r>
    <r>
      <rPr>
        <b/>
        <sz val="8"/>
        <color indexed="10"/>
        <rFont val="Times New Roman"/>
        <family val="1"/>
      </rPr>
      <t xml:space="preserve">D8 </t>
    </r>
    <r>
      <rPr>
        <b/>
        <sz val="8"/>
        <color indexed="62"/>
        <rFont val="Times New Roman"/>
        <family val="1"/>
      </rPr>
      <t xml:space="preserve">укажите </t>
    </r>
    <r>
      <rPr>
        <sz val="8"/>
        <color indexed="62"/>
        <rFont val="Times New Roman"/>
        <family val="1"/>
      </rPr>
      <t>желаемый</t>
    </r>
    <r>
      <rPr>
        <b/>
        <sz val="8"/>
        <color indexed="62"/>
        <rFont val="Times New Roman"/>
        <family val="1"/>
      </rPr>
      <t xml:space="preserve"> диаметр бревна </t>
    </r>
    <r>
      <rPr>
        <sz val="8"/>
        <color indexed="62"/>
        <rFont val="Times New Roman"/>
        <family val="1"/>
      </rPr>
      <t>для стен</t>
    </r>
    <r>
      <rPr>
        <b/>
        <sz val="8"/>
        <color indexed="62"/>
        <rFont val="Times New Roman"/>
        <family val="1"/>
      </rPr>
      <t xml:space="preserve">. </t>
    </r>
    <r>
      <rPr>
        <sz val="8"/>
        <color indexed="62"/>
        <rFont val="Times New Roman"/>
        <family val="1"/>
      </rPr>
      <t>Далее внесите в соответствующие графы "</t>
    </r>
    <r>
      <rPr>
        <b/>
        <sz val="8"/>
        <color indexed="8"/>
        <rFont val="Times New Roman"/>
        <family val="1"/>
      </rPr>
      <t>ДА</t>
    </r>
    <r>
      <rPr>
        <sz val="8"/>
        <color indexed="62"/>
        <rFont val="Times New Roman"/>
        <family val="1"/>
      </rPr>
      <t>" или "</t>
    </r>
    <r>
      <rPr>
        <b/>
        <sz val="8"/>
        <color indexed="8"/>
        <rFont val="Times New Roman"/>
        <family val="1"/>
      </rPr>
      <t>НЕТ</t>
    </r>
    <r>
      <rPr>
        <sz val="8"/>
        <color indexed="62"/>
        <rFont val="Times New Roman"/>
        <family val="1"/>
      </rPr>
      <t xml:space="preserve">" для  учета выполнения дополнительных работ- и все будет просчитано автоматически.  </t>
    </r>
    <r>
      <rPr>
        <sz val="8"/>
        <color indexed="10"/>
        <rFont val="Times New Roman"/>
        <family val="1"/>
      </rPr>
      <t>Для автоматического</t>
    </r>
    <r>
      <rPr>
        <b/>
        <sz val="8"/>
        <color indexed="10"/>
        <rFont val="Times New Roman"/>
        <family val="1"/>
      </rPr>
      <t xml:space="preserve"> расчета досок</t>
    </r>
    <r>
      <rPr>
        <b/>
        <sz val="8"/>
        <color indexed="62"/>
        <rFont val="Times New Roman"/>
        <family val="1"/>
      </rPr>
      <t xml:space="preserve"> на СТРОПИЛА, ОБРЕШЕТКУ, </t>
    </r>
    <r>
      <rPr>
        <sz val="8"/>
        <color indexed="62"/>
        <rFont val="Times New Roman"/>
        <family val="1"/>
      </rPr>
      <t>черновые</t>
    </r>
    <r>
      <rPr>
        <b/>
        <sz val="8"/>
        <color indexed="62"/>
        <rFont val="Times New Roman"/>
        <family val="1"/>
      </rPr>
      <t xml:space="preserve"> ПОЛЫ </t>
    </r>
    <r>
      <rPr>
        <b/>
        <sz val="8"/>
        <rFont val="Times New Roman"/>
        <family val="1"/>
      </rPr>
      <t xml:space="preserve">введите в строке №-10 </t>
    </r>
    <r>
      <rPr>
        <b/>
        <i/>
        <sz val="8"/>
        <color indexed="62"/>
        <rFont val="Times New Roman"/>
        <family val="1"/>
      </rPr>
      <t xml:space="preserve">длину  дома </t>
    </r>
    <r>
      <rPr>
        <b/>
        <sz val="8"/>
        <rFont val="Times New Roman"/>
        <family val="1"/>
      </rPr>
      <t>(ячейка D10)</t>
    </r>
    <r>
      <rPr>
        <b/>
        <i/>
        <sz val="8"/>
        <color indexed="62"/>
        <rFont val="Times New Roman"/>
        <family val="1"/>
      </rPr>
      <t xml:space="preserve"> и ширину дома </t>
    </r>
    <r>
      <rPr>
        <b/>
        <sz val="8"/>
        <rFont val="Times New Roman"/>
        <family val="1"/>
      </rPr>
      <t>(ячейка L10).</t>
    </r>
  </si>
  <si>
    <r>
      <t xml:space="preserve">Укажите </t>
    </r>
    <r>
      <rPr>
        <sz val="10"/>
        <color indexed="16"/>
        <rFont val="Arial Cyr"/>
        <family val="0"/>
      </rPr>
      <t>желаемый</t>
    </r>
    <r>
      <rPr>
        <b/>
        <sz val="12"/>
        <color indexed="16"/>
        <rFont val="Arial Cyr"/>
        <family val="0"/>
      </rPr>
      <t xml:space="preserve"> диаметр бревна</t>
    </r>
    <r>
      <rPr>
        <sz val="12"/>
        <color indexed="16"/>
        <rFont val="Arial Cyr"/>
        <family val="0"/>
      </rPr>
      <t xml:space="preserve"> </t>
    </r>
    <r>
      <rPr>
        <sz val="10"/>
        <color indexed="16"/>
        <rFont val="Arial Cyr"/>
        <family val="0"/>
      </rPr>
      <t xml:space="preserve">в см. </t>
    </r>
    <r>
      <rPr>
        <sz val="11"/>
        <color indexed="16"/>
        <rFont val="Arial Cyr"/>
        <family val="0"/>
      </rPr>
      <t>(</t>
    </r>
    <r>
      <rPr>
        <u val="single"/>
        <sz val="11"/>
        <color indexed="16"/>
        <rFont val="Arial Cyr"/>
        <family val="0"/>
      </rPr>
      <t>из указанных ниже</t>
    </r>
    <r>
      <rPr>
        <sz val="11"/>
        <color indexed="16"/>
        <rFont val="Arial Cyr"/>
        <family val="0"/>
      </rPr>
      <t>)</t>
    </r>
    <r>
      <rPr>
        <sz val="9"/>
        <color indexed="16"/>
        <rFont val="Arial Cyr"/>
        <family val="0"/>
      </rPr>
      <t xml:space="preserve"> </t>
    </r>
    <r>
      <rPr>
        <sz val="7"/>
        <color indexed="16"/>
        <rFont val="Arial Cyr"/>
        <family val="0"/>
      </rPr>
      <t>из которого планируете</t>
    </r>
    <r>
      <rPr>
        <sz val="9"/>
        <color indexed="16"/>
        <rFont val="Arial Cyr"/>
        <family val="0"/>
      </rPr>
      <t xml:space="preserve"> </t>
    </r>
    <r>
      <rPr>
        <sz val="7"/>
        <color indexed="16"/>
        <rFont val="Arial Cyr"/>
        <family val="0"/>
      </rPr>
      <t>построить дом,</t>
    </r>
    <r>
      <rPr>
        <b/>
        <sz val="9"/>
        <color indexed="16"/>
        <rFont val="Arial Cyr"/>
        <family val="0"/>
      </rPr>
      <t>СТРОГО по примеру</t>
    </r>
    <r>
      <rPr>
        <sz val="9"/>
        <color indexed="16"/>
        <rFont val="Arial Cyr"/>
        <family val="0"/>
      </rPr>
      <t xml:space="preserve"> в сантиметрах: </t>
    </r>
  </si>
  <si>
    <r>
      <t xml:space="preserve">ИТОГО-полная стоимость </t>
    </r>
    <r>
      <rPr>
        <sz val="13"/>
        <color indexed="9"/>
        <rFont val="Times New Roman"/>
        <family val="1"/>
      </rPr>
      <t>изготовления</t>
    </r>
    <r>
      <rPr>
        <b/>
        <sz val="13"/>
        <color indexed="9"/>
        <rFont val="Times New Roman"/>
        <family val="1"/>
      </rPr>
      <t xml:space="preserve"> </t>
    </r>
    <r>
      <rPr>
        <sz val="13"/>
        <color indexed="9"/>
        <rFont val="Times New Roman"/>
        <family val="1"/>
      </rPr>
      <t>здания с доставкой и сборкой "под крышу"</t>
    </r>
    <r>
      <rPr>
        <b/>
        <sz val="13"/>
        <color indexed="9"/>
        <rFont val="Times New Roman"/>
        <family val="1"/>
      </rPr>
      <t xml:space="preserve">: </t>
    </r>
  </si>
  <si>
    <r>
      <t>СТРОГАТЬ</t>
    </r>
    <r>
      <rPr>
        <sz val="9"/>
        <rFont val="Times New Roman"/>
        <family val="1"/>
      </rPr>
      <t xml:space="preserve"> рубанком сруб  и фронтоны ?              </t>
    </r>
    <r>
      <rPr>
        <b/>
        <sz val="9"/>
        <rFont val="Times New Roman"/>
        <family val="1"/>
      </rPr>
      <t xml:space="preserve"> ( введите ДА / НЕТ )</t>
    </r>
  </si>
  <si>
    <r>
      <t>площадь ВСЕХ стен дома</t>
    </r>
    <r>
      <rPr>
        <sz val="10"/>
        <rFont val="Arial Cyr"/>
        <family val="0"/>
      </rPr>
      <t xml:space="preserve"> (из бревна) по проекту            </t>
    </r>
  </si>
  <si>
    <r>
      <t>площадь фронтона</t>
    </r>
    <r>
      <rPr>
        <sz val="10"/>
        <rFont val="Arial Cyr"/>
        <family val="0"/>
      </rPr>
      <t xml:space="preserve"> (если из бревна</t>
    </r>
    <r>
      <rPr>
        <sz val="10"/>
        <rFont val="Arial Cyr"/>
        <family val="0"/>
      </rPr>
      <t xml:space="preserve">    )</t>
    </r>
    <r>
      <rPr>
        <sz val="10"/>
        <color indexed="12"/>
        <rFont val="Arial Cyr"/>
        <family val="0"/>
      </rPr>
      <t xml:space="preserve">                                                        </t>
    </r>
  </si>
  <si>
    <r>
      <t>Скоблить</t>
    </r>
    <r>
      <rPr>
        <sz val="9"/>
        <rFont val="Times New Roman"/>
        <family val="1"/>
      </rPr>
      <t xml:space="preserve"> / Протёсывать сруб?                                  </t>
    </r>
    <r>
      <rPr>
        <b/>
        <sz val="9"/>
        <rFont val="Times New Roman"/>
        <family val="1"/>
      </rPr>
      <t xml:space="preserve">( введите ДА / НЕТ )  </t>
    </r>
    <r>
      <rPr>
        <sz val="9"/>
        <rFont val="Times New Roman"/>
        <family val="1"/>
      </rPr>
      <t xml:space="preserve">                                         </t>
    </r>
  </si>
  <si>
    <r>
      <t xml:space="preserve">учитывать работы по обработке антисептиком?                    </t>
    </r>
    <r>
      <rPr>
        <b/>
        <sz val="9"/>
        <rFont val="Times New Roman"/>
        <family val="1"/>
      </rPr>
      <t>( введите ДА / НЕТ )</t>
    </r>
  </si>
  <si>
    <r>
      <t xml:space="preserve">купить  антисептик ? </t>
    </r>
    <r>
      <rPr>
        <sz val="10"/>
        <color indexed="12"/>
        <rFont val="Times New Roman"/>
        <family val="1"/>
      </rPr>
      <t xml:space="preserve">                                   </t>
    </r>
    <r>
      <rPr>
        <b/>
        <sz val="11"/>
        <rFont val="Times New Roman"/>
        <family val="1"/>
      </rPr>
      <t xml:space="preserve"> </t>
    </r>
    <r>
      <rPr>
        <b/>
        <sz val="9"/>
        <rFont val="Times New Roman"/>
        <family val="1"/>
      </rPr>
      <t>( введите ДА / НЕТ )</t>
    </r>
    <r>
      <rPr>
        <b/>
        <sz val="9"/>
        <rFont val="Arial Cyr"/>
        <family val="0"/>
      </rPr>
      <t xml:space="preserve">   </t>
    </r>
    <r>
      <rPr>
        <sz val="9"/>
        <color indexed="12"/>
        <rFont val="Arial Cyr"/>
        <family val="0"/>
      </rPr>
      <t xml:space="preserve"> </t>
    </r>
    <r>
      <rPr>
        <sz val="10"/>
        <color indexed="12"/>
        <rFont val="Arial Cyr"/>
        <family val="0"/>
      </rPr>
      <t xml:space="preserve">                                                                                                         </t>
    </r>
  </si>
  <si>
    <r>
      <t xml:space="preserve">подвить в готовом срубе выступающий мох ?    </t>
    </r>
    <r>
      <rPr>
        <b/>
        <sz val="9"/>
        <rFont val="Times New Roman"/>
        <family val="1"/>
      </rPr>
      <t xml:space="preserve"> ( введите   ДА / НЕТ )</t>
    </r>
  </si>
  <si>
    <r>
      <t>фронтоны из бревна</t>
    </r>
    <r>
      <rPr>
        <sz val="10"/>
        <rFont val="Arial Cyr"/>
        <family val="0"/>
      </rPr>
      <t xml:space="preserve"> </t>
    </r>
    <r>
      <rPr>
        <sz val="10"/>
        <rFont val="Times New Roman"/>
        <family val="1"/>
      </rPr>
      <t xml:space="preserve">( дополнительные )  </t>
    </r>
    <r>
      <rPr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  </t>
    </r>
    <r>
      <rPr>
        <b/>
        <u val="single"/>
        <sz val="10"/>
        <color indexed="10"/>
        <rFont val="Arial Cyr"/>
        <family val="0"/>
      </rPr>
      <t xml:space="preserve">      </t>
    </r>
    <r>
      <rPr>
        <u val="single"/>
        <sz val="10"/>
        <color indexed="12"/>
        <rFont val="Arial Cyr"/>
        <family val="0"/>
      </rPr>
      <t xml:space="preserve">                 </t>
    </r>
  </si>
  <si>
    <r>
      <t xml:space="preserve">Обрезная доска, м.куб на другие работа     </t>
    </r>
    <r>
      <rPr>
        <sz val="9"/>
        <color indexed="20"/>
        <rFont val="Times New Roman"/>
        <family val="1"/>
      </rPr>
      <t xml:space="preserve"> </t>
    </r>
    <r>
      <rPr>
        <sz val="9"/>
        <color indexed="61"/>
        <rFont val="Times New Roman"/>
        <family val="1"/>
      </rPr>
      <t xml:space="preserve">(напр.-обшить фронтоны)                 </t>
    </r>
    <r>
      <rPr>
        <sz val="9"/>
        <rFont val="Times New Roman"/>
        <family val="1"/>
      </rPr>
      <t xml:space="preserve">                             </t>
    </r>
  </si>
  <si>
    <t>150*100 м.куб                              ( на брусовые перегородки внутренние 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</si>
</sst>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$-409]#,##0"/>
    <numFmt numFmtId="169" formatCode="_-[$$-409]* #,##0.00_ ;_-[$$-409]* \-#,##0.00\ ;_-[$$-409]* &quot;-&quot;??_ ;_-@_ "/>
    <numFmt numFmtId="170" formatCode="#,##0&quot;р.&quot;"/>
    <numFmt numFmtId="171" formatCode="[$-FC19]d\ mmmm\ yyyy\ &quot;г.&quot;"/>
    <numFmt numFmtId="172" formatCode="0.0"/>
    <numFmt numFmtId="173" formatCode="#,##0.00&quot;р.&quot;"/>
    <numFmt numFmtId="174" formatCode="[$-F800]dddd\,\ mmmm\ dd\,\ yyyy"/>
    <numFmt numFmtId="175" formatCode="d/m/yyyy;@"/>
    <numFmt numFmtId="176" formatCode="#,##0_р_."/>
    <numFmt numFmtId="177" formatCode="#,##0.0"/>
    <numFmt numFmtId="178" formatCode="0.000000"/>
    <numFmt numFmtId="179" formatCode="#,##0.0000"/>
    <numFmt numFmtId="180" formatCode="#.##0&quot;р.&quot;"/>
    <numFmt numFmtId="181" formatCode="_-* #.##0&quot;р.&quot;_-;\-* #.##0&quot;р.&quot;_-;_-* &quot;-&quot;&quot;р.&quot;_-;_-@_-"/>
    <numFmt numFmtId="182" formatCode="#.##0"/>
    <numFmt numFmtId="183" formatCode="#.##0.0&quot;р.&quot;"/>
    <numFmt numFmtId="184" formatCode="#.##0.00"/>
    <numFmt numFmtId="185" formatCode="#.##0.00&quot;р.&quot;"/>
    <numFmt numFmtId="186" formatCode="#.##0.000_р_."/>
    <numFmt numFmtId="187" formatCode="#.##0.0000"/>
    <numFmt numFmtId="188" formatCode="#.##0_р_."/>
    <numFmt numFmtId="189" formatCode="\р"/>
    <numFmt numFmtId="190" formatCode="#&quot;р.&quot;"/>
    <numFmt numFmtId="191" formatCode="#.0&quot;р.&quot;"/>
    <numFmt numFmtId="192" formatCode="[$-FC19]d\ mmmm\ yyyy\ \г\."/>
    <numFmt numFmtId="193" formatCode="\-\1./0"/>
  </numFmts>
  <fonts count="1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12"/>
      <name val="Arial Cyr"/>
      <family val="0"/>
    </font>
    <font>
      <b/>
      <i/>
      <sz val="9"/>
      <name val="Arial Cyr"/>
      <family val="0"/>
    </font>
    <font>
      <b/>
      <i/>
      <sz val="7"/>
      <name val="Arial Cyr"/>
      <family val="0"/>
    </font>
    <font>
      <b/>
      <sz val="10"/>
      <name val="Times New Roman"/>
      <family val="1"/>
    </font>
    <font>
      <sz val="12"/>
      <color indexed="16"/>
      <name val="Arial Cyr"/>
      <family val="0"/>
    </font>
    <font>
      <sz val="11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b/>
      <sz val="12"/>
      <color indexed="61"/>
      <name val="Times New Roman"/>
      <family val="1"/>
    </font>
    <font>
      <b/>
      <sz val="11"/>
      <color indexed="62"/>
      <name val="Times New Roman"/>
      <family val="1"/>
    </font>
    <font>
      <sz val="8"/>
      <name val="Times New Roman"/>
      <family val="1"/>
    </font>
    <font>
      <sz val="10"/>
      <color indexed="16"/>
      <name val="Times New Roman"/>
      <family val="1"/>
    </font>
    <font>
      <b/>
      <sz val="9"/>
      <name val="Arial Cyr"/>
      <family val="0"/>
    </font>
    <font>
      <b/>
      <sz val="9"/>
      <color indexed="20"/>
      <name val="Times New Roman"/>
      <family val="1"/>
    </font>
    <font>
      <b/>
      <sz val="8"/>
      <color indexed="9"/>
      <name val="Arial Cyr"/>
      <family val="0"/>
    </font>
    <font>
      <b/>
      <sz val="10"/>
      <color indexed="10"/>
      <name val="Times New Roman"/>
      <family val="1"/>
    </font>
    <font>
      <b/>
      <sz val="8"/>
      <color indexed="9"/>
      <name val="Times New Roman"/>
      <family val="1"/>
    </font>
    <font>
      <b/>
      <sz val="10"/>
      <color indexed="60"/>
      <name val="Times New Roman"/>
      <family val="1"/>
    </font>
    <font>
      <sz val="6"/>
      <name val="Times New Roman"/>
      <family val="1"/>
    </font>
    <font>
      <sz val="7"/>
      <name val="Arial Cyr"/>
      <family val="0"/>
    </font>
    <font>
      <b/>
      <sz val="8"/>
      <color indexed="10"/>
      <name val="Times New Roman"/>
      <family val="1"/>
    </font>
    <font>
      <b/>
      <sz val="8"/>
      <color indexed="62"/>
      <name val="Times New Roman"/>
      <family val="1"/>
    </font>
    <font>
      <b/>
      <sz val="9"/>
      <color indexed="10"/>
      <name val="Times New Roman"/>
      <family val="1"/>
    </font>
    <font>
      <b/>
      <sz val="7"/>
      <name val="Arial Cyr"/>
      <family val="0"/>
    </font>
    <font>
      <b/>
      <sz val="9"/>
      <color indexed="9"/>
      <name val="Arial Cyr"/>
      <family val="0"/>
    </font>
    <font>
      <b/>
      <sz val="12"/>
      <color indexed="12"/>
      <name val="Times New Roman"/>
      <family val="1"/>
    </font>
    <font>
      <sz val="9"/>
      <color indexed="61"/>
      <name val="Times New Roman"/>
      <family val="1"/>
    </font>
    <font>
      <sz val="9"/>
      <color indexed="44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8"/>
      <color indexed="10"/>
      <name val="Arial Cyr"/>
      <family val="0"/>
    </font>
    <font>
      <b/>
      <i/>
      <sz val="10"/>
      <name val="Arial Cyr"/>
      <family val="0"/>
    </font>
    <font>
      <b/>
      <sz val="9"/>
      <color indexed="10"/>
      <name val="Arial Cyr"/>
      <family val="0"/>
    </font>
    <font>
      <b/>
      <i/>
      <sz val="12"/>
      <name val="Arial Cyr"/>
      <family val="0"/>
    </font>
    <font>
      <b/>
      <sz val="10"/>
      <color indexed="12"/>
      <name val="Arial Cyr"/>
      <family val="0"/>
    </font>
    <font>
      <b/>
      <i/>
      <sz val="8"/>
      <name val="Arial Cyr"/>
      <family val="0"/>
    </font>
    <font>
      <b/>
      <sz val="12"/>
      <color indexed="16"/>
      <name val="Arial Cyr"/>
      <family val="0"/>
    </font>
    <font>
      <b/>
      <sz val="12"/>
      <name val="Arial Cyr"/>
      <family val="0"/>
    </font>
    <font>
      <b/>
      <sz val="10"/>
      <color indexed="12"/>
      <name val="Times New Roman"/>
      <family val="1"/>
    </font>
    <font>
      <sz val="8"/>
      <color indexed="62"/>
      <name val="Times New Roman"/>
      <family val="1"/>
    </font>
    <font>
      <b/>
      <i/>
      <sz val="9"/>
      <color indexed="43"/>
      <name val="Arial Cyr"/>
      <family val="0"/>
    </font>
    <font>
      <b/>
      <sz val="9"/>
      <color indexed="43"/>
      <name val="Arial Cyr"/>
      <family val="0"/>
    </font>
    <font>
      <b/>
      <sz val="8"/>
      <color indexed="43"/>
      <name val="Arial Cyr"/>
      <family val="0"/>
    </font>
    <font>
      <sz val="12"/>
      <name val="Arial Cyr"/>
      <family val="0"/>
    </font>
    <font>
      <b/>
      <sz val="7"/>
      <color indexed="10"/>
      <name val="Arial Cyr"/>
      <family val="0"/>
    </font>
    <font>
      <sz val="8"/>
      <color indexed="42"/>
      <name val="Arial Cyr"/>
      <family val="0"/>
    </font>
    <font>
      <sz val="10"/>
      <color indexed="9"/>
      <name val="Arial Cyr"/>
      <family val="0"/>
    </font>
    <font>
      <sz val="7"/>
      <color indexed="9"/>
      <name val="Arial Cyr"/>
      <family val="0"/>
    </font>
    <font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8"/>
      <color indexed="20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color indexed="9"/>
      <name val="Arial Cyr"/>
      <family val="0"/>
    </font>
    <font>
      <b/>
      <sz val="10"/>
      <color indexed="49"/>
      <name val="Arial Cyr"/>
      <family val="0"/>
    </font>
    <font>
      <sz val="8"/>
      <color indexed="16"/>
      <name val="Arial Cyr"/>
      <family val="0"/>
    </font>
    <font>
      <sz val="11"/>
      <color indexed="16"/>
      <name val="Arial Cyr"/>
      <family val="0"/>
    </font>
    <font>
      <b/>
      <sz val="11"/>
      <color indexed="16"/>
      <name val="Arial Cyr"/>
      <family val="0"/>
    </font>
    <font>
      <b/>
      <sz val="8"/>
      <color indexed="48"/>
      <name val="Arial Cyr"/>
      <family val="0"/>
    </font>
    <font>
      <b/>
      <sz val="14"/>
      <color indexed="16"/>
      <name val="Arial Cyr"/>
      <family val="0"/>
    </font>
    <font>
      <sz val="7"/>
      <color indexed="13"/>
      <name val="Arial Cyr"/>
      <family val="0"/>
    </font>
    <font>
      <b/>
      <sz val="9"/>
      <color indexed="62"/>
      <name val="Times New Roman"/>
      <family val="1"/>
    </font>
    <font>
      <b/>
      <sz val="6"/>
      <color indexed="13"/>
      <name val="Arial Cyr"/>
      <family val="0"/>
    </font>
    <font>
      <sz val="6"/>
      <color indexed="13"/>
      <name val="Arial Cyr"/>
      <family val="0"/>
    </font>
    <font>
      <b/>
      <sz val="10"/>
      <color indexed="10"/>
      <name val="Arial Cyr"/>
      <family val="0"/>
    </font>
    <font>
      <b/>
      <u val="single"/>
      <sz val="10"/>
      <color indexed="10"/>
      <name val="Arial Cyr"/>
      <family val="0"/>
    </font>
    <font>
      <b/>
      <sz val="11"/>
      <color indexed="12"/>
      <name val="Arial"/>
      <family val="2"/>
    </font>
    <font>
      <sz val="10"/>
      <color indexed="12"/>
      <name val="Times New Roman"/>
      <family val="1"/>
    </font>
    <font>
      <b/>
      <sz val="12"/>
      <color indexed="60"/>
      <name val="Times New Roman"/>
      <family val="1"/>
    </font>
    <font>
      <sz val="8"/>
      <color indexed="9"/>
      <name val="Arial Cyr"/>
      <family val="0"/>
    </font>
    <font>
      <sz val="9"/>
      <color indexed="16"/>
      <name val="Arial Cyr"/>
      <family val="0"/>
    </font>
    <font>
      <b/>
      <sz val="9"/>
      <color indexed="16"/>
      <name val="Arial Cyr"/>
      <family val="0"/>
    </font>
    <font>
      <sz val="7"/>
      <color indexed="16"/>
      <name val="Arial Cyr"/>
      <family val="0"/>
    </font>
    <font>
      <b/>
      <sz val="10"/>
      <color indexed="16"/>
      <name val="Arial Cyr"/>
      <family val="0"/>
    </font>
    <font>
      <b/>
      <sz val="8"/>
      <color indexed="16"/>
      <name val="Arial Cyr"/>
      <family val="0"/>
    </font>
    <font>
      <sz val="8"/>
      <color indexed="8"/>
      <name val="Arial Cyr"/>
      <family val="0"/>
    </font>
    <font>
      <sz val="7"/>
      <name val="Arial"/>
      <family val="2"/>
    </font>
    <font>
      <b/>
      <u val="single"/>
      <sz val="10"/>
      <color indexed="8"/>
      <name val="Arial Cyr"/>
      <family val="0"/>
    </font>
    <font>
      <sz val="12"/>
      <color indexed="10"/>
      <name val="Times New Roman"/>
      <family val="1"/>
    </font>
    <font>
      <sz val="10"/>
      <color indexed="8"/>
      <name val="Arial Cyr"/>
      <family val="0"/>
    </font>
    <font>
      <sz val="8"/>
      <color indexed="4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Arial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b/>
      <sz val="14"/>
      <color indexed="18"/>
      <name val="Arial"/>
      <family val="2"/>
    </font>
    <font>
      <b/>
      <sz val="8"/>
      <color indexed="17"/>
      <name val="Times New Roman"/>
      <family val="1"/>
    </font>
    <font>
      <sz val="6"/>
      <color indexed="16"/>
      <name val="Arial Cyr"/>
      <family val="0"/>
    </font>
    <font>
      <b/>
      <sz val="6"/>
      <color indexed="9"/>
      <name val="Arial Cyr"/>
      <family val="0"/>
    </font>
    <font>
      <b/>
      <sz val="14"/>
      <name val="Times New Roman"/>
      <family val="1"/>
    </font>
    <font>
      <b/>
      <sz val="11"/>
      <color indexed="9"/>
      <name val="Arial Cyr"/>
      <family val="0"/>
    </font>
    <font>
      <sz val="6"/>
      <color indexed="9"/>
      <name val="Arial Cyr"/>
      <family val="0"/>
    </font>
    <font>
      <b/>
      <sz val="9"/>
      <color indexed="9"/>
      <name val="Times New Roman"/>
      <family val="1"/>
    </font>
    <font>
      <b/>
      <sz val="16"/>
      <name val="Bookman Old Style"/>
      <family val="1"/>
    </font>
    <font>
      <sz val="9"/>
      <name val="Bookman Old Style"/>
      <family val="1"/>
    </font>
    <font>
      <b/>
      <sz val="6"/>
      <name val="Bookman Old Style"/>
      <family val="1"/>
    </font>
    <font>
      <sz val="13"/>
      <color indexed="62"/>
      <name val="Comic Sans MS"/>
      <family val="4"/>
    </font>
    <font>
      <b/>
      <sz val="13"/>
      <color indexed="62"/>
      <name val="Times New Roman"/>
      <family val="1"/>
    </font>
    <font>
      <u val="single"/>
      <sz val="8"/>
      <color indexed="62"/>
      <name val="Times New Roman"/>
      <family val="1"/>
    </font>
    <font>
      <b/>
      <sz val="8"/>
      <color indexed="12"/>
      <name val="Times New Roman"/>
      <family val="1"/>
    </font>
    <font>
      <sz val="8"/>
      <color indexed="10"/>
      <name val="Times New Roman"/>
      <family val="1"/>
    </font>
    <font>
      <b/>
      <u val="single"/>
      <sz val="8"/>
      <color indexed="62"/>
      <name val="Times New Roman"/>
      <family val="1"/>
    </font>
    <font>
      <sz val="8"/>
      <color indexed="16"/>
      <name val="Times New Roman"/>
      <family val="1"/>
    </font>
    <font>
      <b/>
      <u val="single"/>
      <sz val="8"/>
      <color indexed="59"/>
      <name val="Times New Roman"/>
      <family val="1"/>
    </font>
    <font>
      <b/>
      <sz val="8"/>
      <color indexed="59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62"/>
      <name val="Times New Roman"/>
      <family val="1"/>
    </font>
    <font>
      <sz val="10"/>
      <color indexed="16"/>
      <name val="Arial Cyr"/>
      <family val="0"/>
    </font>
    <font>
      <u val="single"/>
      <sz val="11"/>
      <color indexed="16"/>
      <name val="Arial Cyr"/>
      <family val="0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b/>
      <sz val="8"/>
      <color indexed="12"/>
      <name val="Arial Cyr"/>
      <family val="0"/>
    </font>
    <font>
      <sz val="9"/>
      <color indexed="12"/>
      <name val="Arial Cyr"/>
      <family val="0"/>
    </font>
    <font>
      <sz val="9"/>
      <color indexed="49"/>
      <name val="Times New Roman"/>
      <family val="1"/>
    </font>
    <font>
      <sz val="11"/>
      <color indexed="49"/>
      <name val="Times New Roman"/>
      <family val="1"/>
    </font>
    <font>
      <sz val="9"/>
      <color indexed="20"/>
      <name val="Times New Roman"/>
      <family val="1"/>
    </font>
    <font>
      <sz val="8"/>
      <color indexed="22"/>
      <name val="Arial Cyr"/>
      <family val="0"/>
    </font>
    <font>
      <sz val="8"/>
      <color indexed="55"/>
      <name val="Arial Cyr"/>
      <family val="0"/>
    </font>
    <font>
      <sz val="7"/>
      <color indexed="44"/>
      <name val="Arial Cyr"/>
      <family val="0"/>
    </font>
    <font>
      <b/>
      <sz val="9"/>
      <color indexed="12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dotted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5" borderId="0" applyNumberFormat="0" applyBorder="0" applyAlignment="0" applyProtection="0"/>
    <xf numFmtId="0" fontId="98" fillId="8" borderId="0" applyNumberFormat="0" applyBorder="0" applyAlignment="0" applyProtection="0"/>
    <xf numFmtId="0" fontId="98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9" borderId="0" applyNumberFormat="0" applyBorder="0" applyAlignment="0" applyProtection="0"/>
    <xf numFmtId="0" fontId="100" fillId="7" borderId="1" applyNumberFormat="0" applyAlignment="0" applyProtection="0"/>
    <xf numFmtId="0" fontId="101" fillId="20" borderId="2" applyNumberFormat="0" applyAlignment="0" applyProtection="0"/>
    <xf numFmtId="0" fontId="10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21" borderId="7" applyNumberFormat="0" applyAlignment="0" applyProtection="0"/>
    <xf numFmtId="0" fontId="108" fillId="0" borderId="0" applyNumberFormat="0" applyFill="0" applyBorder="0" applyAlignment="0" applyProtection="0"/>
    <xf numFmtId="0" fontId="109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110" fillId="3" borderId="0" applyNumberFormat="0" applyBorder="0" applyAlignment="0" applyProtection="0"/>
    <xf numFmtId="0" fontId="11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4" fillId="4" borderId="0" applyNumberFormat="0" applyBorder="0" applyAlignment="0" applyProtection="0"/>
  </cellStyleXfs>
  <cellXfs count="47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7" fillId="5" borderId="11" xfId="42" applyFont="1" applyFill="1" applyBorder="1" applyAlignment="1" applyProtection="1">
      <alignment horizontal="left" wrapText="1"/>
      <protection/>
    </xf>
    <xf numFmtId="0" fontId="83" fillId="24" borderId="11" xfId="42" applyFont="1" applyFill="1" applyBorder="1" applyAlignment="1" applyProtection="1">
      <alignment wrapText="1"/>
      <protection/>
    </xf>
    <xf numFmtId="0" fontId="0" fillId="0" borderId="12" xfId="0" applyBorder="1" applyAlignment="1">
      <alignment/>
    </xf>
    <xf numFmtId="1" fontId="78" fillId="14" borderId="13" xfId="0" applyNumberFormat="1" applyFont="1" applyFill="1" applyBorder="1" applyAlignment="1" applyProtection="1">
      <alignment horizontal="center" wrapText="1"/>
      <protection locked="0"/>
    </xf>
    <xf numFmtId="1" fontId="78" fillId="14" borderId="11" xfId="0" applyNumberFormat="1" applyFont="1" applyFill="1" applyBorder="1" applyAlignment="1" applyProtection="1">
      <alignment horizontal="center" wrapText="1"/>
      <protection locked="0"/>
    </xf>
    <xf numFmtId="172" fontId="28" fillId="25" borderId="14" xfId="0" applyNumberFormat="1" applyFont="1" applyFill="1" applyBorder="1" applyAlignment="1" applyProtection="1">
      <alignment horizontal="center"/>
      <protection locked="0"/>
    </xf>
    <xf numFmtId="4" fontId="5" fillId="14" borderId="11" xfId="0" applyNumberFormat="1" applyFont="1" applyFill="1" applyBorder="1" applyAlignment="1" applyProtection="1">
      <alignment horizontal="center" wrapText="1"/>
      <protection locked="0"/>
    </xf>
    <xf numFmtId="3" fontId="24" fillId="14" borderId="11" xfId="0" applyNumberFormat="1" applyFont="1" applyFill="1" applyBorder="1" applyAlignment="1" applyProtection="1">
      <alignment horizontal="center" wrapText="1"/>
      <protection locked="0"/>
    </xf>
    <xf numFmtId="0" fontId="0" fillId="4" borderId="15" xfId="0" applyFont="1" applyFill="1" applyBorder="1" applyAlignment="1" applyProtection="1">
      <alignment horizontal="center" vertical="center" wrapText="1"/>
      <protection/>
    </xf>
    <xf numFmtId="0" fontId="0" fillId="4" borderId="16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 wrapText="1"/>
      <protection/>
    </xf>
    <xf numFmtId="0" fontId="0" fillId="4" borderId="18" xfId="0" applyFont="1" applyFill="1" applyBorder="1" applyAlignment="1" applyProtection="1">
      <alignment horizontal="center" vertical="center" wrapText="1"/>
      <protection/>
    </xf>
    <xf numFmtId="0" fontId="0" fillId="4" borderId="18" xfId="0" applyFont="1" applyFill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/>
      <protection/>
    </xf>
    <xf numFmtId="0" fontId="118" fillId="14" borderId="20" xfId="0" applyFont="1" applyFill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6" fillId="0" borderId="11" xfId="42" applyFont="1" applyFill="1" applyBorder="1" applyAlignment="1" applyProtection="1">
      <alignment horizontal="left" vertical="center" wrapText="1"/>
      <protection/>
    </xf>
    <xf numFmtId="0" fontId="8" fillId="14" borderId="14" xfId="0" applyFont="1" applyFill="1" applyBorder="1" applyAlignment="1" applyProtection="1">
      <alignment horizontal="center" vertical="center"/>
      <protection locked="0"/>
    </xf>
    <xf numFmtId="0" fontId="39" fillId="14" borderId="14" xfId="0" applyFont="1" applyFill="1" applyBorder="1" applyAlignment="1" applyProtection="1">
      <alignment horizontal="center" vertical="center"/>
      <protection locked="0"/>
    </xf>
    <xf numFmtId="0" fontId="122" fillId="14" borderId="14" xfId="0" applyFont="1" applyFill="1" applyBorder="1" applyAlignment="1" applyProtection="1">
      <alignment horizontal="center" vertical="center"/>
      <protection locked="0"/>
    </xf>
    <xf numFmtId="2" fontId="123" fillId="14" borderId="21" xfId="0" applyNumberFormat="1" applyFont="1" applyFill="1" applyBorder="1" applyAlignment="1" applyProtection="1">
      <alignment horizontal="center" vertical="center"/>
      <protection locked="0"/>
    </xf>
    <xf numFmtId="2" fontId="123" fillId="14" borderId="20" xfId="0" applyNumberFormat="1" applyFont="1" applyFill="1" applyBorder="1" applyAlignment="1" applyProtection="1">
      <alignment horizontal="center" vertical="center"/>
      <protection locked="0"/>
    </xf>
    <xf numFmtId="0" fontId="17" fillId="26" borderId="11" xfId="42" applyFont="1" applyFill="1" applyBorder="1" applyAlignment="1" applyProtection="1">
      <alignment horizontal="left" wrapText="1"/>
      <protection/>
    </xf>
    <xf numFmtId="0" fontId="0" fillId="0" borderId="22" xfId="0" applyBorder="1" applyAlignment="1">
      <alignment/>
    </xf>
    <xf numFmtId="0" fontId="59" fillId="5" borderId="16" xfId="0" applyFont="1" applyFill="1" applyBorder="1" applyAlignment="1" applyProtection="1">
      <alignment horizontal="right"/>
      <protection/>
    </xf>
    <xf numFmtId="0" fontId="6" fillId="0" borderId="16" xfId="0" applyFont="1" applyBorder="1" applyAlignment="1" applyProtection="1">
      <alignment/>
      <protection/>
    </xf>
    <xf numFmtId="179" fontId="59" fillId="0" borderId="23" xfId="0" applyNumberFormat="1" applyFont="1" applyBorder="1" applyAlignment="1" applyProtection="1">
      <alignment horizontal="center"/>
      <protection/>
    </xf>
    <xf numFmtId="0" fontId="62" fillId="27" borderId="24" xfId="0" applyFont="1" applyFill="1" applyBorder="1" applyAlignment="1" applyProtection="1">
      <alignment horizontal="center"/>
      <protection/>
    </xf>
    <xf numFmtId="0" fontId="33" fillId="0" borderId="25" xfId="0" applyNumberFormat="1" applyFont="1" applyBorder="1" applyAlignment="1" applyProtection="1">
      <alignment horizontal="center" vertical="center"/>
      <protection/>
    </xf>
    <xf numFmtId="0" fontId="62" fillId="28" borderId="24" xfId="0" applyFont="1" applyFill="1" applyBorder="1" applyAlignment="1" applyProtection="1">
      <alignment horizontal="center"/>
      <protection/>
    </xf>
    <xf numFmtId="1" fontId="71" fillId="24" borderId="21" xfId="0" applyNumberFormat="1" applyFont="1" applyFill="1" applyBorder="1" applyAlignment="1" applyProtection="1">
      <alignment horizontal="center"/>
      <protection/>
    </xf>
    <xf numFmtId="170" fontId="7" fillId="3" borderId="26" xfId="0" applyNumberFormat="1" applyFont="1" applyFill="1" applyBorder="1" applyAlignment="1" applyProtection="1">
      <alignment horizontal="center"/>
      <protection/>
    </xf>
    <xf numFmtId="0" fontId="47" fillId="0" borderId="23" xfId="0" applyFont="1" applyBorder="1" applyAlignment="1" applyProtection="1">
      <alignment horizontal="center"/>
      <protection/>
    </xf>
    <xf numFmtId="0" fontId="62" fillId="29" borderId="20" xfId="0" applyFont="1" applyFill="1" applyBorder="1" applyAlignment="1" applyProtection="1">
      <alignment horizontal="center" wrapText="1"/>
      <protection/>
    </xf>
    <xf numFmtId="0" fontId="37" fillId="5" borderId="16" xfId="0" applyFont="1" applyFill="1" applyBorder="1" applyAlignment="1" applyProtection="1">
      <alignment horizontal="right"/>
      <protection/>
    </xf>
    <xf numFmtId="0" fontId="121" fillId="15" borderId="20" xfId="0" applyFont="1" applyFill="1" applyBorder="1" applyAlignment="1" applyProtection="1">
      <alignment horizontal="center" wrapText="1"/>
      <protection/>
    </xf>
    <xf numFmtId="172" fontId="6" fillId="30" borderId="27" xfId="0" applyNumberFormat="1" applyFont="1" applyFill="1" applyBorder="1" applyAlignment="1" applyProtection="1">
      <alignment horizontal="center"/>
      <protection/>
    </xf>
    <xf numFmtId="2" fontId="62" fillId="31" borderId="20" xfId="0" applyNumberFormat="1" applyFont="1" applyFill="1" applyBorder="1" applyAlignment="1" applyProtection="1">
      <alignment horizontal="center"/>
      <protection/>
    </xf>
    <xf numFmtId="172" fontId="6" fillId="30" borderId="28" xfId="0" applyNumberFormat="1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172" fontId="6" fillId="30" borderId="30" xfId="0" applyNumberFormat="1" applyFont="1" applyFill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170" fontId="6" fillId="32" borderId="35" xfId="0" applyNumberFormat="1" applyFont="1" applyFill="1" applyBorder="1" applyAlignment="1" applyProtection="1">
      <alignment horizontal="center" vertical="center"/>
      <protection/>
    </xf>
    <xf numFmtId="6" fontId="6" fillId="15" borderId="36" xfId="0" applyNumberFormat="1" applyFont="1" applyFill="1" applyBorder="1" applyAlignment="1" applyProtection="1">
      <alignment horizontal="center"/>
      <protection/>
    </xf>
    <xf numFmtId="6" fontId="6" fillId="22" borderId="37" xfId="0" applyNumberFormat="1" applyFont="1" applyFill="1" applyBorder="1" applyAlignment="1" applyProtection="1">
      <alignment horizontal="center"/>
      <protection/>
    </xf>
    <xf numFmtId="0" fontId="0" fillId="24" borderId="38" xfId="0" applyFill="1" applyBorder="1" applyAlignment="1" applyProtection="1">
      <alignment/>
      <protection/>
    </xf>
    <xf numFmtId="170" fontId="7" fillId="3" borderId="16" xfId="0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 horizontal="center" vertical="center"/>
      <protection/>
    </xf>
    <xf numFmtId="0" fontId="37" fillId="0" borderId="20" xfId="0" applyFont="1" applyBorder="1" applyAlignment="1" applyProtection="1">
      <alignment horizontal="center" vertical="center"/>
      <protection/>
    </xf>
    <xf numFmtId="170" fontId="7" fillId="3" borderId="26" xfId="0" applyNumberFormat="1" applyFont="1" applyFill="1" applyBorder="1" applyAlignment="1" applyProtection="1">
      <alignment horizontal="center" vertical="center"/>
      <protection/>
    </xf>
    <xf numFmtId="179" fontId="77" fillId="16" borderId="39" xfId="0" applyNumberFormat="1" applyFont="1" applyFill="1" applyBorder="1" applyAlignment="1" applyProtection="1">
      <alignment horizontal="center" vertical="center" wrapText="1"/>
      <protection/>
    </xf>
    <xf numFmtId="181" fontId="77" fillId="16" borderId="21" xfId="0" applyNumberFormat="1" applyFont="1" applyFill="1" applyBorder="1" applyAlignment="1" applyProtection="1">
      <alignment horizontal="center" vertical="center"/>
      <protection/>
    </xf>
    <xf numFmtId="181" fontId="77" fillId="0" borderId="0" xfId="0" applyNumberFormat="1" applyFont="1" applyFill="1" applyAlignment="1" applyProtection="1">
      <alignment/>
      <protection/>
    </xf>
    <xf numFmtId="172" fontId="38" fillId="25" borderId="40" xfId="0" applyNumberFormat="1" applyFont="1" applyFill="1" applyBorder="1" applyAlignment="1" applyProtection="1">
      <alignment horizontal="center"/>
      <protection/>
    </xf>
    <xf numFmtId="172" fontId="75" fillId="24" borderId="41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3" fillId="8" borderId="20" xfId="0" applyFont="1" applyFill="1" applyBorder="1" applyAlignment="1" applyProtection="1">
      <alignment horizontal="right" vertical="center" wrapText="1"/>
      <protection/>
    </xf>
    <xf numFmtId="0" fontId="33" fillId="0" borderId="20" xfId="0" applyFont="1" applyFill="1" applyBorder="1" applyAlignment="1" applyProtection="1">
      <alignment horizontal="center" vertical="center" wrapText="1"/>
      <protection/>
    </xf>
    <xf numFmtId="0" fontId="33" fillId="8" borderId="42" xfId="0" applyFont="1" applyFill="1" applyBorder="1" applyAlignment="1" applyProtection="1">
      <alignment horizontal="center" vertical="center" wrapText="1"/>
      <protection/>
    </xf>
    <xf numFmtId="0" fontId="37" fillId="8" borderId="43" xfId="0" applyFont="1" applyFill="1" applyBorder="1" applyAlignment="1" applyProtection="1">
      <alignment horizontal="center" vertical="center" wrapText="1"/>
      <protection/>
    </xf>
    <xf numFmtId="0" fontId="33" fillId="8" borderId="43" xfId="0" applyFont="1" applyFill="1" applyBorder="1" applyAlignment="1" applyProtection="1">
      <alignment horizontal="center" vertical="center" wrapText="1"/>
      <protection/>
    </xf>
    <xf numFmtId="0" fontId="45" fillId="8" borderId="43" xfId="0" applyFont="1" applyFill="1" applyBorder="1" applyAlignment="1" applyProtection="1">
      <alignment horizontal="center" vertical="center" wrapText="1"/>
      <protection/>
    </xf>
    <xf numFmtId="0" fontId="37" fillId="8" borderId="21" xfId="0" applyFont="1" applyFill="1" applyBorder="1" applyAlignment="1" applyProtection="1">
      <alignment horizontal="center" vertical="center" wrapText="1"/>
      <protection/>
    </xf>
    <xf numFmtId="0" fontId="33" fillId="8" borderId="20" xfId="0" applyFont="1" applyFill="1" applyBorder="1" applyAlignment="1" applyProtection="1">
      <alignment horizontal="center" vertical="center" wrapText="1"/>
      <protection/>
    </xf>
    <xf numFmtId="0" fontId="86" fillId="33" borderId="32" xfId="0" applyFont="1" applyFill="1" applyBorder="1" applyAlignment="1" applyProtection="1">
      <alignment horizontal="right" vertical="center" wrapText="1"/>
      <protection/>
    </xf>
    <xf numFmtId="0" fontId="86" fillId="0" borderId="32" xfId="0" applyFont="1" applyFill="1" applyBorder="1" applyAlignment="1" applyProtection="1">
      <alignment horizontal="center" vertical="center" wrapText="1"/>
      <protection/>
    </xf>
    <xf numFmtId="0" fontId="1" fillId="20" borderId="44" xfId="0" applyFont="1" applyFill="1" applyBorder="1" applyAlignment="1" applyProtection="1">
      <alignment horizontal="center" vertical="center" wrapText="1"/>
      <protection/>
    </xf>
    <xf numFmtId="0" fontId="1" fillId="15" borderId="15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22" borderId="19" xfId="0" applyFont="1" applyFill="1" applyBorder="1" applyAlignment="1" applyProtection="1">
      <alignment horizontal="center" vertical="center" wrapText="1"/>
      <protection/>
    </xf>
    <xf numFmtId="0" fontId="86" fillId="33" borderId="45" xfId="0" applyFont="1" applyFill="1" applyBorder="1" applyAlignment="1" applyProtection="1">
      <alignment horizontal="right" vertical="center" wrapText="1"/>
      <protection/>
    </xf>
    <xf numFmtId="0" fontId="86" fillId="0" borderId="45" xfId="0" applyFont="1" applyFill="1" applyBorder="1" applyAlignment="1" applyProtection="1">
      <alignment horizontal="center" vertical="center" wrapText="1"/>
      <protection/>
    </xf>
    <xf numFmtId="0" fontId="1" fillId="20" borderId="46" xfId="0" applyFont="1" applyFill="1" applyBorder="1" applyAlignment="1" applyProtection="1">
      <alignment horizontal="center" vertical="center" wrapText="1"/>
      <protection/>
    </xf>
    <xf numFmtId="0" fontId="1" fillId="7" borderId="16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22" borderId="16" xfId="0" applyFont="1" applyFill="1" applyBorder="1" applyAlignment="1" applyProtection="1">
      <alignment horizontal="center" vertical="center" wrapText="1"/>
      <protection/>
    </xf>
    <xf numFmtId="0" fontId="1" fillId="15" borderId="16" xfId="0" applyFont="1" applyFill="1" applyBorder="1" applyAlignment="1" applyProtection="1">
      <alignment horizontal="center" vertical="center" wrapText="1"/>
      <protection/>
    </xf>
    <xf numFmtId="0" fontId="86" fillId="33" borderId="47" xfId="0" applyFont="1" applyFill="1" applyBorder="1" applyAlignment="1" applyProtection="1">
      <alignment horizontal="right" vertical="center" wrapText="1"/>
      <protection/>
    </xf>
    <xf numFmtId="0" fontId="86" fillId="0" borderId="47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15" borderId="17" xfId="0" applyFont="1" applyFill="1" applyBorder="1" applyAlignment="1" applyProtection="1">
      <alignment horizontal="center" vertical="center" wrapText="1"/>
      <protection/>
    </xf>
    <xf numFmtId="0" fontId="86" fillId="33" borderId="36" xfId="0" applyFont="1" applyFill="1" applyBorder="1" applyAlignment="1" applyProtection="1">
      <alignment horizontal="right" vertical="center" wrapText="1"/>
      <protection/>
    </xf>
    <xf numFmtId="0" fontId="86" fillId="0" borderId="36" xfId="0" applyFont="1" applyFill="1" applyBorder="1" applyAlignment="1" applyProtection="1">
      <alignment horizontal="center" vertical="center" wrapText="1"/>
      <protection/>
    </xf>
    <xf numFmtId="0" fontId="1" fillId="20" borderId="48" xfId="0" applyFont="1" applyFill="1" applyBorder="1" applyAlignment="1" applyProtection="1">
      <alignment horizontal="center" vertical="center" wrapText="1"/>
      <protection/>
    </xf>
    <xf numFmtId="0" fontId="1" fillId="7" borderId="18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22" borderId="17" xfId="0" applyFont="1" applyFill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7" borderId="15" xfId="0" applyFont="1" applyFill="1" applyBorder="1" applyAlignment="1" applyProtection="1">
      <alignment horizontal="center" vertical="center" wrapText="1"/>
      <protection/>
    </xf>
    <xf numFmtId="0" fontId="1" fillId="22" borderId="15" xfId="0" applyFont="1" applyFill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86" fillId="33" borderId="36" xfId="0" applyFont="1" applyFill="1" applyBorder="1" applyAlignment="1" applyProtection="1">
      <alignment horizontal="right" vertical="center"/>
      <protection/>
    </xf>
    <xf numFmtId="0" fontId="86" fillId="0" borderId="36" xfId="0" applyFont="1" applyFill="1" applyBorder="1" applyAlignment="1" applyProtection="1">
      <alignment horizontal="center" vertical="center"/>
      <protection/>
    </xf>
    <xf numFmtId="0" fontId="1" fillId="20" borderId="48" xfId="0" applyFont="1" applyFill="1" applyBorder="1" applyAlignment="1" applyProtection="1">
      <alignment horizontal="center" vertical="center"/>
      <protection/>
    </xf>
    <xf numFmtId="0" fontId="1" fillId="7" borderId="18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22" borderId="18" xfId="0" applyFont="1" applyFill="1" applyBorder="1" applyAlignment="1" applyProtection="1">
      <alignment horizontal="center" vertical="center"/>
      <protection/>
    </xf>
    <xf numFmtId="0" fontId="86" fillId="33" borderId="53" xfId="0" applyFont="1" applyFill="1" applyBorder="1" applyAlignment="1" applyProtection="1">
      <alignment horizontal="right" vertical="center" wrapText="1"/>
      <protection/>
    </xf>
    <xf numFmtId="0" fontId="86" fillId="0" borderId="53" xfId="0" applyFont="1" applyFill="1" applyBorder="1" applyAlignment="1" applyProtection="1">
      <alignment horizontal="center" vertical="center" wrapText="1"/>
      <protection/>
    </xf>
    <xf numFmtId="0" fontId="1" fillId="20" borderId="54" xfId="0" applyFont="1" applyFill="1" applyBorder="1" applyAlignment="1" applyProtection="1">
      <alignment horizontal="center" vertical="center"/>
      <protection/>
    </xf>
    <xf numFmtId="0" fontId="1" fillId="7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22" borderId="55" xfId="0" applyFont="1" applyFill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81" fillId="30" borderId="0" xfId="0" applyFont="1" applyFill="1" applyAlignment="1" applyProtection="1">
      <alignment horizontal="center"/>
      <protection/>
    </xf>
    <xf numFmtId="0" fontId="81" fillId="30" borderId="0" xfId="0" applyFont="1" applyFill="1" applyAlignment="1" applyProtection="1">
      <alignment/>
      <protection/>
    </xf>
    <xf numFmtId="0" fontId="81" fillId="30" borderId="0" xfId="0" applyFont="1" applyFill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90" fillId="0" borderId="0" xfId="0" applyFont="1" applyFill="1" applyBorder="1" applyAlignment="1" applyProtection="1">
      <alignment horizontal="center" vertical="center"/>
      <protection/>
    </xf>
    <xf numFmtId="0" fontId="91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65" fillId="11" borderId="25" xfId="0" applyFont="1" applyFill="1" applyBorder="1" applyAlignment="1" applyProtection="1">
      <alignment horizontal="center" vertical="center" wrapText="1"/>
      <protection/>
    </xf>
    <xf numFmtId="0" fontId="120" fillId="0" borderId="0" xfId="0" applyFont="1" applyFill="1" applyBorder="1" applyAlignment="1" applyProtection="1">
      <alignment horizontal="left" vertical="center"/>
      <protection/>
    </xf>
    <xf numFmtId="0" fontId="51" fillId="0" borderId="57" xfId="0" applyFont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74" fillId="7" borderId="24" xfId="0" applyFont="1" applyFill="1" applyBorder="1" applyAlignment="1" applyProtection="1">
      <alignment horizontal="right" vertical="center"/>
      <protection/>
    </xf>
    <xf numFmtId="0" fontId="18" fillId="0" borderId="58" xfId="0" applyFont="1" applyBorder="1" applyAlignment="1" applyProtection="1">
      <alignment horizontal="center" vertical="center"/>
      <protection/>
    </xf>
    <xf numFmtId="0" fontId="89" fillId="0" borderId="59" xfId="0" applyFont="1" applyBorder="1" applyAlignment="1" applyProtection="1">
      <alignment horizontal="left" vertical="center"/>
      <protection/>
    </xf>
    <xf numFmtId="0" fontId="18" fillId="0" borderId="57" xfId="0" applyFont="1" applyFill="1" applyBorder="1" applyAlignment="1" applyProtection="1">
      <alignment vertical="center"/>
      <protection/>
    </xf>
    <xf numFmtId="0" fontId="19" fillId="0" borderId="29" xfId="0" applyFont="1" applyBorder="1" applyAlignment="1" applyProtection="1">
      <alignment vertical="center"/>
      <protection/>
    </xf>
    <xf numFmtId="0" fontId="12" fillId="22" borderId="58" xfId="0" applyFont="1" applyFill="1" applyBorder="1" applyAlignment="1" applyProtection="1">
      <alignment horizontal="center" vertical="center" wrapText="1"/>
      <protection/>
    </xf>
    <xf numFmtId="0" fontId="9" fillId="5" borderId="60" xfId="0" applyFont="1" applyFill="1" applyBorder="1" applyAlignment="1" applyProtection="1">
      <alignment horizontal="left" wrapText="1"/>
      <protection/>
    </xf>
    <xf numFmtId="0" fontId="24" fillId="0" borderId="53" xfId="0" applyFont="1" applyBorder="1" applyAlignment="1" applyProtection="1">
      <alignment horizontal="center" wrapText="1"/>
      <protection/>
    </xf>
    <xf numFmtId="1" fontId="36" fillId="24" borderId="13" xfId="0" applyNumberFormat="1" applyFont="1" applyFill="1" applyBorder="1" applyAlignment="1" applyProtection="1">
      <alignment horizontal="center" wrapText="1"/>
      <protection/>
    </xf>
    <xf numFmtId="0" fontId="17" fillId="5" borderId="14" xfId="0" applyFont="1" applyFill="1" applyBorder="1" applyAlignment="1" applyProtection="1">
      <alignment horizontal="left" wrapText="1"/>
      <protection/>
    </xf>
    <xf numFmtId="0" fontId="24" fillId="0" borderId="45" xfId="0" applyFont="1" applyBorder="1" applyAlignment="1" applyProtection="1">
      <alignment horizontal="center" wrapText="1"/>
      <protection/>
    </xf>
    <xf numFmtId="1" fontId="36" fillId="24" borderId="11" xfId="0" applyNumberFormat="1" applyFont="1" applyFill="1" applyBorder="1" applyAlignment="1" applyProtection="1">
      <alignment horizontal="center" wrapText="1"/>
      <protection/>
    </xf>
    <xf numFmtId="3" fontId="6" fillId="0" borderId="53" xfId="0" applyNumberFormat="1" applyFont="1" applyBorder="1" applyAlignment="1" applyProtection="1">
      <alignment horizontal="center"/>
      <protection/>
    </xf>
    <xf numFmtId="3" fontId="6" fillId="0" borderId="45" xfId="0" applyNumberFormat="1" applyFont="1" applyBorder="1" applyAlignment="1" applyProtection="1">
      <alignment horizontal="center"/>
      <protection/>
    </xf>
    <xf numFmtId="0" fontId="17" fillId="5" borderId="33" xfId="0" applyFont="1" applyFill="1" applyBorder="1" applyAlignment="1" applyProtection="1">
      <alignment horizontal="left" wrapText="1"/>
      <protection/>
    </xf>
    <xf numFmtId="0" fontId="5" fillId="0" borderId="33" xfId="0" applyFont="1" applyBorder="1" applyAlignment="1" applyProtection="1">
      <alignment horizontal="left" wrapText="1"/>
      <protection/>
    </xf>
    <xf numFmtId="0" fontId="2" fillId="0" borderId="52" xfId="0" applyFont="1" applyFill="1" applyBorder="1" applyAlignment="1" applyProtection="1">
      <alignment horizontal="center"/>
      <protection/>
    </xf>
    <xf numFmtId="0" fontId="24" fillId="0" borderId="53" xfId="0" applyFont="1" applyFill="1" applyBorder="1" applyAlignment="1" applyProtection="1">
      <alignment horizontal="center" wrapText="1"/>
      <protection/>
    </xf>
    <xf numFmtId="0" fontId="5" fillId="24" borderId="13" xfId="0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center"/>
      <protection/>
    </xf>
    <xf numFmtId="0" fontId="24" fillId="0" borderId="45" xfId="0" applyFont="1" applyFill="1" applyBorder="1" applyAlignment="1" applyProtection="1">
      <alignment horizontal="center" wrapText="1"/>
      <protection/>
    </xf>
    <xf numFmtId="0" fontId="5" fillId="20" borderId="13" xfId="0" applyFont="1" applyFill="1" applyBorder="1" applyAlignment="1" applyProtection="1">
      <alignment horizontal="center" wrapText="1"/>
      <protection/>
    </xf>
    <xf numFmtId="17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119" fillId="0" borderId="14" xfId="0" applyFont="1" applyBorder="1" applyAlignment="1" applyProtection="1">
      <alignment horizontal="left" wrapText="1"/>
      <protection/>
    </xf>
    <xf numFmtId="0" fontId="9" fillId="0" borderId="14" xfId="0" applyFont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5" fillId="30" borderId="11" xfId="0" applyFont="1" applyFill="1" applyBorder="1" applyAlignment="1" applyProtection="1">
      <alignment horizontal="center" wrapText="1"/>
      <protection/>
    </xf>
    <xf numFmtId="170" fontId="5" fillId="24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14" xfId="0" applyFont="1" applyBorder="1" applyAlignment="1" applyProtection="1">
      <alignment wrapText="1"/>
      <protection/>
    </xf>
    <xf numFmtId="0" fontId="52" fillId="26" borderId="52" xfId="0" applyFont="1" applyFill="1" applyBorder="1" applyAlignment="1" applyProtection="1">
      <alignment horizontal="center"/>
      <protection/>
    </xf>
    <xf numFmtId="0" fontId="5" fillId="30" borderId="11" xfId="0" applyFont="1" applyFill="1" applyBorder="1" applyAlignment="1" applyProtection="1">
      <alignment horizontal="center" vertical="center" wrapText="1"/>
      <protection/>
    </xf>
    <xf numFmtId="0" fontId="17" fillId="34" borderId="29" xfId="0" applyFont="1" applyFill="1" applyBorder="1" applyAlignment="1" applyProtection="1">
      <alignment wrapText="1"/>
      <protection/>
    </xf>
    <xf numFmtId="0" fontId="31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horizontal="center" wrapText="1"/>
      <protection/>
    </xf>
    <xf numFmtId="0" fontId="31" fillId="0" borderId="10" xfId="0" applyFont="1" applyBorder="1" applyAlignment="1" applyProtection="1">
      <alignment wrapText="1"/>
      <protection/>
    </xf>
    <xf numFmtId="0" fontId="32" fillId="0" borderId="53" xfId="0" applyFont="1" applyFill="1" applyBorder="1" applyAlignment="1" applyProtection="1">
      <alignment vertical="center" wrapText="1"/>
      <protection/>
    </xf>
    <xf numFmtId="0" fontId="5" fillId="3" borderId="53" xfId="0" applyFont="1" applyFill="1" applyBorder="1" applyAlignment="1" applyProtection="1">
      <alignment horizontal="center" vertical="center" wrapText="1"/>
      <protection/>
    </xf>
    <xf numFmtId="0" fontId="5" fillId="30" borderId="13" xfId="0" applyFont="1" applyFill="1" applyBorder="1" applyAlignment="1" applyProtection="1">
      <alignment horizontal="center" vertical="center" wrapText="1"/>
      <protection/>
    </xf>
    <xf numFmtId="170" fontId="24" fillId="24" borderId="53" xfId="0" applyNumberFormat="1" applyFont="1" applyFill="1" applyBorder="1" applyAlignment="1" applyProtection="1">
      <alignment horizontal="center" vertical="center" wrapText="1"/>
      <protection/>
    </xf>
    <xf numFmtId="3" fontId="5" fillId="24" borderId="53" xfId="0" applyNumberFormat="1" applyFont="1" applyFill="1" applyBorder="1" applyAlignment="1" applyProtection="1">
      <alignment horizontal="center" vertical="center" wrapText="1"/>
      <protection/>
    </xf>
    <xf numFmtId="170" fontId="43" fillId="0" borderId="0" xfId="0" applyNumberFormat="1" applyFont="1" applyBorder="1" applyAlignment="1" applyProtection="1">
      <alignment horizontal="center" wrapText="1"/>
      <protection/>
    </xf>
    <xf numFmtId="0" fontId="32" fillId="0" borderId="11" xfId="0" applyFont="1" applyFill="1" applyBorder="1" applyAlignment="1" applyProtection="1">
      <alignment vertical="center" wrapText="1"/>
      <protection/>
    </xf>
    <xf numFmtId="0" fontId="32" fillId="0" borderId="14" xfId="0" applyFont="1" applyFill="1" applyBorder="1" applyAlignment="1" applyProtection="1">
      <alignment vertical="center" wrapText="1"/>
      <protection/>
    </xf>
    <xf numFmtId="0" fontId="32" fillId="0" borderId="52" xfId="0" applyFont="1" applyFill="1" applyBorder="1" applyAlignment="1" applyProtection="1">
      <alignment vertical="center" wrapText="1"/>
      <protection/>
    </xf>
    <xf numFmtId="0" fontId="9" fillId="0" borderId="13" xfId="0" applyFont="1" applyBorder="1" applyAlignment="1" applyProtection="1">
      <alignment horizontal="left" wrapText="1"/>
      <protection/>
    </xf>
    <xf numFmtId="0" fontId="0" fillId="0" borderId="14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3" fontId="5" fillId="24" borderId="11" xfId="0" applyNumberFormat="1" applyFont="1" applyFill="1" applyBorder="1" applyAlignment="1" applyProtection="1">
      <alignment horizontal="center" wrapText="1"/>
      <protection/>
    </xf>
    <xf numFmtId="0" fontId="9" fillId="0" borderId="14" xfId="0" applyFont="1" applyFill="1" applyBorder="1" applyAlignment="1" applyProtection="1">
      <alignment horizontal="left" wrapText="1"/>
      <protection/>
    </xf>
    <xf numFmtId="3" fontId="5" fillId="0" borderId="11" xfId="0" applyNumberFormat="1" applyFont="1" applyFill="1" applyBorder="1" applyAlignment="1" applyProtection="1">
      <alignment horizontal="center" wrapTex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3" fontId="5" fillId="14" borderId="11" xfId="0" applyNumberFormat="1" applyFont="1" applyFill="1" applyBorder="1" applyAlignment="1" applyProtection="1">
      <alignment horizontal="center" wrapText="1"/>
      <protection/>
    </xf>
    <xf numFmtId="3" fontId="5" fillId="0" borderId="11" xfId="0" applyNumberFormat="1" applyFont="1" applyBorder="1" applyAlignment="1" applyProtection="1">
      <alignment horizontal="center" wrapText="1"/>
      <protection/>
    </xf>
    <xf numFmtId="0" fontId="52" fillId="0" borderId="14" xfId="0" applyFont="1" applyFill="1" applyBorder="1" applyAlignment="1" applyProtection="1">
      <alignment horizontal="center"/>
      <protection/>
    </xf>
    <xf numFmtId="3" fontId="5" fillId="24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wrapText="1"/>
      <protection/>
    </xf>
    <xf numFmtId="0" fontId="0" fillId="0" borderId="37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11" xfId="0" applyFont="1" applyBorder="1" applyAlignment="1" applyProtection="1">
      <alignment horizontal="left" wrapText="1"/>
      <protection/>
    </xf>
    <xf numFmtId="0" fontId="22" fillId="0" borderId="14" xfId="0" applyFont="1" applyBorder="1" applyAlignment="1" applyProtection="1">
      <alignment horizontal="left" wrapText="1"/>
      <protection/>
    </xf>
    <xf numFmtId="0" fontId="5" fillId="0" borderId="11" xfId="0" applyFont="1" applyBorder="1" applyAlignment="1" applyProtection="1">
      <alignment horizontal="left" wrapText="1"/>
      <protection/>
    </xf>
    <xf numFmtId="0" fontId="22" fillId="0" borderId="0" xfId="0" applyFont="1" applyBorder="1" applyAlignment="1" applyProtection="1">
      <alignment horizontal="left" wrapText="1"/>
      <protection/>
    </xf>
    <xf numFmtId="0" fontId="9" fillId="0" borderId="37" xfId="0" applyFont="1" applyBorder="1" applyAlignment="1" applyProtection="1">
      <alignment horizontal="left" wrapText="1"/>
      <protection/>
    </xf>
    <xf numFmtId="0" fontId="17" fillId="0" borderId="11" xfId="0" applyFont="1" applyBorder="1" applyAlignment="1" applyProtection="1">
      <alignment horizontal="left" wrapText="1"/>
      <protection/>
    </xf>
    <xf numFmtId="0" fontId="0" fillId="0" borderId="33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3" fontId="21" fillId="0" borderId="45" xfId="0" applyNumberFormat="1" applyFont="1" applyBorder="1" applyAlignment="1" applyProtection="1">
      <alignment horizontal="left"/>
      <protection/>
    </xf>
    <xf numFmtId="3" fontId="5" fillId="4" borderId="11" xfId="0" applyNumberFormat="1" applyFont="1" applyFill="1" applyBorder="1" applyAlignment="1" applyProtection="1">
      <alignment horizontal="center" wrapText="1"/>
      <protection/>
    </xf>
    <xf numFmtId="3" fontId="6" fillId="0" borderId="45" xfId="0" applyNumberFormat="1" applyFont="1" applyBorder="1" applyAlignment="1" applyProtection="1">
      <alignment horizontal="right"/>
      <protection/>
    </xf>
    <xf numFmtId="0" fontId="24" fillId="0" borderId="11" xfId="0" applyFont="1" applyFill="1" applyBorder="1" applyAlignment="1" applyProtection="1">
      <alignment horizontal="center" wrapText="1"/>
      <protection/>
    </xf>
    <xf numFmtId="3" fontId="10" fillId="0" borderId="11" xfId="0" applyNumberFormat="1" applyFont="1" applyFill="1" applyBorder="1" applyAlignment="1" applyProtection="1">
      <alignment horizontal="left" wrapText="1"/>
      <protection/>
    </xf>
    <xf numFmtId="17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 applyProtection="1">
      <alignment horizontal="center" wrapText="1"/>
      <protection/>
    </xf>
    <xf numFmtId="3" fontId="30" fillId="25" borderId="11" xfId="0" applyNumberFormat="1" applyFont="1" applyFill="1" applyBorder="1" applyAlignment="1" applyProtection="1">
      <alignment horizontal="center" wrapText="1"/>
      <protection/>
    </xf>
    <xf numFmtId="0" fontId="29" fillId="0" borderId="11" xfId="0" applyFont="1" applyFill="1" applyBorder="1" applyAlignment="1" applyProtection="1">
      <alignment horizontal="left" wrapText="1"/>
      <protection/>
    </xf>
    <xf numFmtId="0" fontId="21" fillId="0" borderId="14" xfId="0" applyFont="1" applyBorder="1" applyAlignment="1" applyProtection="1">
      <alignment/>
      <protection/>
    </xf>
    <xf numFmtId="170" fontId="38" fillId="19" borderId="20" xfId="0" applyNumberFormat="1" applyFont="1" applyFill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/>
      <protection/>
    </xf>
    <xf numFmtId="0" fontId="6" fillId="11" borderId="0" xfId="0" applyFont="1" applyFill="1" applyBorder="1" applyAlignment="1" applyProtection="1">
      <alignment horizontal="center"/>
      <protection/>
    </xf>
    <xf numFmtId="0" fontId="0" fillId="11" borderId="0" xfId="0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left" wrapText="1"/>
      <protection/>
    </xf>
    <xf numFmtId="170" fontId="5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left" vertical="center" wrapText="1" shrinkToFit="1"/>
      <protection/>
    </xf>
    <xf numFmtId="0" fontId="9" fillId="0" borderId="14" xfId="0" applyFont="1" applyBorder="1" applyAlignment="1" applyProtection="1">
      <alignment horizontal="left" vertical="center" wrapText="1" shrinkToFi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 shrinkToFit="1"/>
      <protection/>
    </xf>
    <xf numFmtId="0" fontId="9" fillId="24" borderId="11" xfId="0" applyFont="1" applyFill="1" applyBorder="1" applyAlignment="1" applyProtection="1">
      <alignment horizontal="center" vertical="center" wrapText="1" shrinkToFit="1"/>
      <protection/>
    </xf>
    <xf numFmtId="170" fontId="9" fillId="24" borderId="11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45" xfId="0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center" wrapText="1" shrinkToFit="1"/>
      <protection/>
    </xf>
    <xf numFmtId="0" fontId="5" fillId="24" borderId="11" xfId="0" applyFont="1" applyFill="1" applyBorder="1" applyAlignment="1" applyProtection="1">
      <alignment horizontal="center" wrapText="1"/>
      <protection/>
    </xf>
    <xf numFmtId="0" fontId="9" fillId="0" borderId="37" xfId="0" applyFont="1" applyBorder="1" applyAlignment="1" applyProtection="1">
      <alignment horizontal="left" vertical="center" wrapText="1" shrinkToFit="1"/>
      <protection/>
    </xf>
    <xf numFmtId="0" fontId="5" fillId="0" borderId="11" xfId="0" applyFont="1" applyBorder="1" applyAlignment="1" applyProtection="1">
      <alignment horizontal="center" wrapText="1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6" fillId="0" borderId="45" xfId="0" applyFont="1" applyFill="1" applyBorder="1" applyAlignment="1" applyProtection="1">
      <alignment horizontal="left"/>
      <protection/>
    </xf>
    <xf numFmtId="0" fontId="6" fillId="0" borderId="45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9" fillId="14" borderId="14" xfId="0" applyFont="1" applyFill="1" applyBorder="1" applyAlignment="1" applyProtection="1">
      <alignment horizontal="center" vertical="center"/>
      <protection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0" fontId="61" fillId="26" borderId="14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2" fillId="0" borderId="37" xfId="0" applyFont="1" applyFill="1" applyBorder="1" applyAlignment="1" applyProtection="1">
      <alignment horizontal="center"/>
      <protection/>
    </xf>
    <xf numFmtId="0" fontId="5" fillId="24" borderId="45" xfId="0" applyFont="1" applyFill="1" applyBorder="1" applyAlignment="1" applyProtection="1">
      <alignment horizontal="center" wrapText="1"/>
      <protection/>
    </xf>
    <xf numFmtId="0" fontId="5" fillId="0" borderId="63" xfId="0" applyFont="1" applyFill="1" applyBorder="1" applyAlignment="1" applyProtection="1">
      <alignment horizontal="left" wrapText="1"/>
      <protection/>
    </xf>
    <xf numFmtId="0" fontId="0" fillId="0" borderId="57" xfId="0" applyBorder="1" applyAlignment="1" applyProtection="1">
      <alignment/>
      <protection/>
    </xf>
    <xf numFmtId="0" fontId="5" fillId="24" borderId="35" xfId="0" applyFont="1" applyFill="1" applyBorder="1" applyAlignment="1" applyProtection="1">
      <alignment horizontal="center" wrapText="1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64" xfId="0" applyFont="1" applyBorder="1" applyAlignment="1" applyProtection="1">
      <alignment horizontal="center"/>
      <protection/>
    </xf>
    <xf numFmtId="170" fontId="3" fillId="3" borderId="20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9" fontId="79" fillId="20" borderId="65" xfId="0" applyNumberFormat="1" applyFont="1" applyFill="1" applyBorder="1" applyAlignment="1" applyProtection="1">
      <alignment horizontal="center" vertical="center" wrapText="1"/>
      <protection/>
    </xf>
    <xf numFmtId="181" fontId="77" fillId="20" borderId="66" xfId="0" applyNumberFormat="1" applyFont="1" applyFill="1" applyBorder="1" applyAlignment="1" applyProtection="1">
      <alignment vertical="center"/>
      <protection/>
    </xf>
    <xf numFmtId="179" fontId="21" fillId="7" borderId="24" xfId="0" applyNumberFormat="1" applyFont="1" applyFill="1" applyBorder="1" applyAlignment="1" applyProtection="1">
      <alignment horizontal="center" wrapText="1"/>
      <protection/>
    </xf>
    <xf numFmtId="0" fontId="2" fillId="7" borderId="58" xfId="0" applyFont="1" applyFill="1" applyBorder="1" applyAlignment="1" applyProtection="1">
      <alignment horizontal="right" vertical="center"/>
      <protection/>
    </xf>
    <xf numFmtId="0" fontId="6" fillId="7" borderId="40" xfId="0" applyFont="1" applyFill="1" applyBorder="1" applyAlignment="1" applyProtection="1">
      <alignment vertical="center"/>
      <protection/>
    </xf>
    <xf numFmtId="0" fontId="126" fillId="5" borderId="0" xfId="0" applyFont="1" applyFill="1" applyAlignment="1" applyProtection="1">
      <alignment horizontal="center" vertical="center" wrapText="1"/>
      <protection/>
    </xf>
    <xf numFmtId="9" fontId="37" fillId="5" borderId="21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170" fontId="7" fillId="0" borderId="0" xfId="0" applyNumberFormat="1" applyFont="1" applyFill="1" applyBorder="1" applyAlignment="1" applyProtection="1">
      <alignment horizontal="center" vertical="center"/>
      <protection/>
    </xf>
    <xf numFmtId="179" fontId="77" fillId="0" borderId="0" xfId="0" applyNumberFormat="1" applyFont="1" applyFill="1" applyBorder="1" applyAlignment="1" applyProtection="1">
      <alignment horizontal="center" vertical="center" wrapText="1"/>
      <protection/>
    </xf>
    <xf numFmtId="181" fontId="77" fillId="0" borderId="0" xfId="0" applyNumberFormat="1" applyFont="1" applyFill="1" applyBorder="1" applyAlignment="1" applyProtection="1">
      <alignment horizontal="center" vertical="center"/>
      <protection/>
    </xf>
    <xf numFmtId="0" fontId="124" fillId="0" borderId="0" xfId="0" applyFont="1" applyFill="1" applyBorder="1" applyAlignment="1" applyProtection="1">
      <alignment horizontal="center" vertical="center" wrapText="1"/>
      <protection/>
    </xf>
    <xf numFmtId="172" fontId="38" fillId="0" borderId="0" xfId="0" applyNumberFormat="1" applyFont="1" applyFill="1" applyBorder="1" applyAlignment="1" applyProtection="1">
      <alignment horizontal="center"/>
      <protection/>
    </xf>
    <xf numFmtId="172" fontId="75" fillId="0" borderId="0" xfId="0" applyNumberFormat="1" applyFont="1" applyFill="1" applyBorder="1" applyAlignment="1" applyProtection="1">
      <alignment horizontal="center"/>
      <protection/>
    </xf>
    <xf numFmtId="0" fontId="1" fillId="20" borderId="16" xfId="0" applyFont="1" applyFill="1" applyBorder="1" applyAlignment="1" applyProtection="1">
      <alignment horizontal="center" vertical="center" wrapText="1"/>
      <protection/>
    </xf>
    <xf numFmtId="0" fontId="1" fillId="20" borderId="17" xfId="0" applyFont="1" applyFill="1" applyBorder="1" applyAlignment="1" applyProtection="1">
      <alignment horizontal="center" vertical="center" wrapText="1"/>
      <protection/>
    </xf>
    <xf numFmtId="0" fontId="86" fillId="35" borderId="44" xfId="0" applyFont="1" applyFill="1" applyBorder="1" applyAlignment="1" applyProtection="1">
      <alignment horizontal="center" vertical="center" wrapText="1"/>
      <protection/>
    </xf>
    <xf numFmtId="0" fontId="86" fillId="35" borderId="46" xfId="0" applyFont="1" applyFill="1" applyBorder="1" applyAlignment="1" applyProtection="1">
      <alignment horizontal="center" vertical="center" wrapText="1"/>
      <protection/>
    </xf>
    <xf numFmtId="0" fontId="86" fillId="35" borderId="67" xfId="0" applyFont="1" applyFill="1" applyBorder="1" applyAlignment="1" applyProtection="1">
      <alignment horizontal="center" vertical="center" wrapText="1"/>
      <protection/>
    </xf>
    <xf numFmtId="10" fontId="86" fillId="21" borderId="20" xfId="0" applyNumberFormat="1" applyFont="1" applyFill="1" applyBorder="1" applyAlignment="1" applyProtection="1">
      <alignment horizontal="center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93" fillId="0" borderId="20" xfId="0" applyFont="1" applyFill="1" applyBorder="1" applyAlignment="1" applyProtection="1">
      <alignment horizontal="center" vertical="center" wrapText="1"/>
      <protection/>
    </xf>
    <xf numFmtId="0" fontId="13" fillId="0" borderId="58" xfId="0" applyFont="1" applyFill="1" applyBorder="1" applyAlignment="1" applyProtection="1">
      <alignment horizontal="center" vertical="center" wrapText="1"/>
      <protection/>
    </xf>
    <xf numFmtId="172" fontId="7" fillId="0" borderId="52" xfId="0" applyNumberFormat="1" applyFont="1" applyFill="1" applyBorder="1" applyAlignment="1" applyProtection="1">
      <alignment horizontal="center" vertical="center"/>
      <protection/>
    </xf>
    <xf numFmtId="172" fontId="7" fillId="0" borderId="62" xfId="0" applyNumberFormat="1" applyFont="1" applyFill="1" applyBorder="1" applyAlignment="1" applyProtection="1">
      <alignment horizontal="center" vertical="center"/>
      <protection/>
    </xf>
    <xf numFmtId="180" fontId="97" fillId="0" borderId="13" xfId="0" applyNumberFormat="1" applyFont="1" applyFill="1" applyBorder="1" applyAlignment="1" applyProtection="1">
      <alignment horizontal="center" wrapText="1"/>
      <protection/>
    </xf>
    <xf numFmtId="180" fontId="97" fillId="0" borderId="11" xfId="0" applyNumberFormat="1" applyFont="1" applyFill="1" applyBorder="1" applyAlignment="1" applyProtection="1">
      <alignment horizontal="center" wrapText="1"/>
      <protection/>
    </xf>
    <xf numFmtId="170" fontId="41" fillId="0" borderId="13" xfId="0" applyNumberFormat="1" applyFont="1" applyFill="1" applyBorder="1" applyAlignment="1" applyProtection="1">
      <alignment horizontal="center" wrapText="1"/>
      <protection/>
    </xf>
    <xf numFmtId="170" fontId="41" fillId="0" borderId="11" xfId="0" applyNumberFormat="1" applyFont="1" applyFill="1" applyBorder="1" applyAlignment="1" applyProtection="1">
      <alignment horizontal="center" wrapText="1"/>
      <protection/>
    </xf>
    <xf numFmtId="170" fontId="41" fillId="0" borderId="45" xfId="0" applyNumberFormat="1" applyFont="1" applyFill="1" applyBorder="1" applyAlignment="1" applyProtection="1">
      <alignment horizontal="center" vertical="center" wrapText="1"/>
      <protection/>
    </xf>
    <xf numFmtId="0" fontId="41" fillId="0" borderId="13" xfId="0" applyFont="1" applyFill="1" applyBorder="1" applyAlignment="1" applyProtection="1">
      <alignment horizontal="center" wrapText="1"/>
      <protection/>
    </xf>
    <xf numFmtId="0" fontId="41" fillId="0" borderId="11" xfId="0" applyFont="1" applyFill="1" applyBorder="1" applyAlignment="1" applyProtection="1">
      <alignment horizontal="center" wrapText="1"/>
      <protection/>
    </xf>
    <xf numFmtId="170" fontId="5" fillId="0" borderId="45" xfId="0" applyNumberFormat="1" applyFont="1" applyFill="1" applyBorder="1" applyAlignment="1" applyProtection="1">
      <alignment horizontal="center" vertical="center"/>
      <protection/>
    </xf>
    <xf numFmtId="170" fontId="5" fillId="0" borderId="53" xfId="0" applyNumberFormat="1" applyFont="1" applyFill="1" applyBorder="1" applyAlignment="1" applyProtection="1">
      <alignment horizontal="center" vertical="center"/>
      <protection/>
    </xf>
    <xf numFmtId="170" fontId="5" fillId="0" borderId="45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wrapText="1"/>
      <protection/>
    </xf>
    <xf numFmtId="170" fontId="6" fillId="0" borderId="0" xfId="0" applyNumberFormat="1" applyFont="1" applyFill="1" applyAlignment="1" applyProtection="1">
      <alignment horizontal="center" vertical="center"/>
      <protection/>
    </xf>
    <xf numFmtId="170" fontId="5" fillId="0" borderId="63" xfId="0" applyNumberFormat="1" applyFont="1" applyFill="1" applyBorder="1" applyAlignment="1" applyProtection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horizontal="center" vertical="center" wrapText="1"/>
      <protection/>
    </xf>
    <xf numFmtId="3" fontId="24" fillId="0" borderId="11" xfId="0" applyNumberFormat="1" applyFont="1" applyFill="1" applyBorder="1" applyAlignment="1" applyProtection="1">
      <alignment horizontal="center" wrapText="1"/>
      <protection/>
    </xf>
    <xf numFmtId="0" fontId="41" fillId="0" borderId="45" xfId="0" applyFont="1" applyFill="1" applyBorder="1" applyAlignment="1" applyProtection="1">
      <alignment horizontal="center" wrapText="1"/>
      <protection/>
    </xf>
    <xf numFmtId="1" fontId="41" fillId="0" borderId="45" xfId="0" applyNumberFormat="1" applyFont="1" applyFill="1" applyBorder="1" applyAlignment="1" applyProtection="1">
      <alignment horizontal="center" wrapText="1"/>
      <protection/>
    </xf>
    <xf numFmtId="0" fontId="5" fillId="0" borderId="50" xfId="0" applyFont="1" applyFill="1" applyBorder="1" applyAlignment="1" applyProtection="1">
      <alignment horizontal="center" wrapText="1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14" fillId="0" borderId="59" xfId="0" applyFont="1" applyFill="1" applyBorder="1" applyAlignment="1" applyProtection="1">
      <alignment/>
      <protection/>
    </xf>
    <xf numFmtId="0" fontId="14" fillId="0" borderId="57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68" xfId="0" applyFont="1" applyFill="1" applyBorder="1" applyAlignment="1" applyProtection="1">
      <alignment/>
      <protection/>
    </xf>
    <xf numFmtId="0" fontId="0" fillId="0" borderId="68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55" fillId="0" borderId="20" xfId="0" applyFont="1" applyFill="1" applyBorder="1" applyAlignment="1" applyProtection="1">
      <alignment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58" xfId="0" applyFont="1" applyFill="1" applyBorder="1" applyAlignment="1" applyProtection="1">
      <alignment horizontal="center" vertical="center"/>
      <protection/>
    </xf>
    <xf numFmtId="0" fontId="45" fillId="0" borderId="21" xfId="0" applyFont="1" applyFill="1" applyBorder="1" applyAlignment="1" applyProtection="1">
      <alignment horizontal="center" vertical="center" wrapText="1"/>
      <protection/>
    </xf>
    <xf numFmtId="0" fontId="57" fillId="0" borderId="20" xfId="0" applyFont="1" applyFill="1" applyBorder="1" applyAlignment="1" applyProtection="1">
      <alignment vertical="center"/>
      <protection/>
    </xf>
    <xf numFmtId="14" fontId="20" fillId="0" borderId="34" xfId="0" applyNumberFormat="1" applyFont="1" applyFill="1" applyBorder="1" applyAlignment="1" applyProtection="1">
      <alignment horizontal="center" vertical="center" wrapText="1"/>
      <protection/>
    </xf>
    <xf numFmtId="14" fontId="16" fillId="0" borderId="69" xfId="0" applyNumberFormat="1" applyFont="1" applyFill="1" applyBorder="1" applyAlignment="1" applyProtection="1">
      <alignment vertical="center" wrapText="1"/>
      <protection/>
    </xf>
    <xf numFmtId="0" fontId="14" fillId="0" borderId="69" xfId="0" applyFont="1" applyFill="1" applyBorder="1" applyAlignment="1" applyProtection="1">
      <alignment vertical="center" wrapText="1"/>
      <protection/>
    </xf>
    <xf numFmtId="0" fontId="14" fillId="0" borderId="65" xfId="0" applyFont="1" applyFill="1" applyBorder="1" applyAlignment="1" applyProtection="1">
      <alignment vertical="center" wrapText="1"/>
      <protection/>
    </xf>
    <xf numFmtId="0" fontId="3" fillId="0" borderId="63" xfId="0" applyFont="1" applyBorder="1" applyAlignment="1" applyProtection="1">
      <alignment horizontal="left" wrapText="1"/>
      <protection/>
    </xf>
    <xf numFmtId="0" fontId="0" fillId="0" borderId="52" xfId="0" applyFill="1" applyBorder="1" applyAlignment="1" applyProtection="1">
      <alignment/>
      <protection/>
    </xf>
    <xf numFmtId="176" fontId="144" fillId="22" borderId="62" xfId="0" applyNumberFormat="1" applyFont="1" applyFill="1" applyBorder="1" applyAlignment="1" applyProtection="1">
      <alignment horizontal="center" vertical="center"/>
      <protection/>
    </xf>
    <xf numFmtId="170" fontId="125" fillId="19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170" fontId="5" fillId="0" borderId="13" xfId="0" applyNumberFormat="1" applyFont="1" applyFill="1" applyBorder="1" applyAlignment="1" applyProtection="1">
      <alignment horizontal="center" vertical="center"/>
      <protection/>
    </xf>
    <xf numFmtId="170" fontId="5" fillId="0" borderId="13" xfId="0" applyNumberFormat="1" applyFont="1" applyFill="1" applyBorder="1" applyAlignment="1" applyProtection="1">
      <alignment horizontal="center" vertical="center" wrapText="1"/>
      <protection/>
    </xf>
    <xf numFmtId="170" fontId="146" fillId="0" borderId="11" xfId="0" applyNumberFormat="1" applyFont="1" applyFill="1" applyBorder="1" applyAlignment="1" applyProtection="1">
      <alignment horizontal="center" wrapText="1"/>
      <protection/>
    </xf>
    <xf numFmtId="170" fontId="146" fillId="0" borderId="45" xfId="0" applyNumberFormat="1" applyFont="1" applyFill="1" applyBorder="1" applyAlignment="1" applyProtection="1">
      <alignment horizontal="center" wrapText="1"/>
      <protection/>
    </xf>
    <xf numFmtId="170" fontId="147" fillId="0" borderId="11" xfId="0" applyNumberFormat="1" applyFont="1" applyFill="1" applyBorder="1" applyAlignment="1" applyProtection="1">
      <alignment horizontal="left" wrapText="1"/>
      <protection/>
    </xf>
    <xf numFmtId="170" fontId="146" fillId="0" borderId="11" xfId="0" applyNumberFormat="1" applyFont="1" applyFill="1" applyBorder="1" applyAlignment="1" applyProtection="1">
      <alignment horizontal="center" vertical="center" wrapText="1"/>
      <protection/>
    </xf>
    <xf numFmtId="170" fontId="5" fillId="0" borderId="37" xfId="0" applyNumberFormat="1" applyFont="1" applyFill="1" applyBorder="1" applyAlignment="1" applyProtection="1">
      <alignment horizontal="center" vertical="center" wrapText="1"/>
      <protection/>
    </xf>
    <xf numFmtId="170" fontId="5" fillId="14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3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151" fillId="0" borderId="20" xfId="0" applyFont="1" applyFill="1" applyBorder="1" applyAlignment="1" applyProtection="1">
      <alignment horizontal="center" vertical="center" wrapText="1"/>
      <protection/>
    </xf>
    <xf numFmtId="176" fontId="150" fillId="0" borderId="62" xfId="0" applyNumberFormat="1" applyFont="1" applyFill="1" applyBorder="1" applyAlignment="1" applyProtection="1">
      <alignment horizontal="center" vertical="center"/>
      <protection/>
    </xf>
    <xf numFmtId="176" fontId="149" fillId="0" borderId="62" xfId="0" applyNumberFormat="1" applyFont="1" applyFill="1" applyBorder="1" applyAlignment="1" applyProtection="1">
      <alignment horizontal="center" vertical="center"/>
      <protection/>
    </xf>
    <xf numFmtId="176" fontId="149" fillId="0" borderId="52" xfId="0" applyNumberFormat="1" applyFont="1" applyFill="1" applyBorder="1" applyAlignment="1" applyProtection="1">
      <alignment horizontal="center" vertical="center"/>
      <protection/>
    </xf>
    <xf numFmtId="176" fontId="150" fillId="0" borderId="50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20" xfId="0" applyNumberFormat="1" applyFont="1" applyFill="1" applyBorder="1" applyAlignment="1" applyProtection="1">
      <alignment horizontal="center" vertical="center" wrapText="1"/>
      <protection/>
    </xf>
    <xf numFmtId="5" fontId="152" fillId="0" borderId="30" xfId="0" applyNumberFormat="1" applyFont="1" applyFill="1" applyBorder="1" applyAlignment="1" applyProtection="1">
      <alignment horizontal="center" vertical="center"/>
      <protection/>
    </xf>
    <xf numFmtId="170" fontId="28" fillId="14" borderId="16" xfId="0" applyNumberFormat="1" applyFont="1" applyFill="1" applyBorder="1" applyAlignment="1" applyProtection="1">
      <alignment horizontal="center"/>
      <protection locked="0"/>
    </xf>
    <xf numFmtId="170" fontId="28" fillId="3" borderId="26" xfId="0" applyNumberFormat="1" applyFont="1" applyFill="1" applyBorder="1" applyAlignment="1" applyProtection="1">
      <alignment horizontal="center"/>
      <protection/>
    </xf>
    <xf numFmtId="10" fontId="7" fillId="3" borderId="26" xfId="0" applyNumberFormat="1" applyFont="1" applyFill="1" applyBorder="1" applyAlignment="1" applyProtection="1">
      <alignment horizontal="center"/>
      <protection/>
    </xf>
    <xf numFmtId="2" fontId="70" fillId="32" borderId="70" xfId="0" applyNumberFormat="1" applyFont="1" applyFill="1" applyBorder="1" applyAlignment="1" applyProtection="1">
      <alignment horizontal="center" vertical="center" wrapText="1"/>
      <protection/>
    </xf>
    <xf numFmtId="2" fontId="70" fillId="32" borderId="36" xfId="0" applyNumberFormat="1" applyFont="1" applyFill="1" applyBorder="1" applyAlignment="1" applyProtection="1">
      <alignment horizontal="center" vertical="center" wrapText="1"/>
      <protection/>
    </xf>
    <xf numFmtId="0" fontId="28" fillId="14" borderId="20" xfId="0" applyFont="1" applyFill="1" applyBorder="1" applyAlignment="1" applyProtection="1">
      <alignment horizontal="center"/>
      <protection locked="0"/>
    </xf>
    <xf numFmtId="0" fontId="28" fillId="14" borderId="53" xfId="0" applyFont="1" applyFill="1" applyBorder="1" applyAlignment="1" applyProtection="1">
      <alignment horizontal="center"/>
      <protection/>
    </xf>
    <xf numFmtId="0" fontId="28" fillId="14" borderId="30" xfId="0" applyFont="1" applyFill="1" applyBorder="1" applyAlignment="1" applyProtection="1">
      <alignment horizontal="center"/>
      <protection/>
    </xf>
    <xf numFmtId="0" fontId="28" fillId="14" borderId="71" xfId="0" applyFont="1" applyFill="1" applyBorder="1" applyAlignment="1" applyProtection="1">
      <alignment horizontal="center" vertical="center" wrapText="1"/>
      <protection locked="0"/>
    </xf>
    <xf numFmtId="0" fontId="28" fillId="14" borderId="21" xfId="0" applyFont="1" applyFill="1" applyBorder="1" applyAlignment="1" applyProtection="1">
      <alignment horizontal="center"/>
      <protection/>
    </xf>
    <xf numFmtId="170" fontId="7" fillId="20" borderId="16" xfId="0" applyNumberFormat="1" applyFont="1" applyFill="1" applyBorder="1" applyAlignment="1" applyProtection="1">
      <alignment horizontal="center"/>
      <protection/>
    </xf>
    <xf numFmtId="180" fontId="28" fillId="14" borderId="40" xfId="0" applyNumberFormat="1" applyFont="1" applyFill="1" applyBorder="1" applyAlignment="1" applyProtection="1">
      <alignment horizontal="center"/>
      <protection/>
    </xf>
    <xf numFmtId="0" fontId="28" fillId="14" borderId="40" xfId="0" applyFont="1" applyFill="1" applyBorder="1" applyAlignment="1" applyProtection="1">
      <alignment horizontal="center"/>
      <protection/>
    </xf>
    <xf numFmtId="10" fontId="7" fillId="20" borderId="16" xfId="0" applyNumberFormat="1" applyFont="1" applyFill="1" applyBorder="1" applyAlignment="1" applyProtection="1">
      <alignment horizontal="center"/>
      <protection/>
    </xf>
    <xf numFmtId="170" fontId="7" fillId="20" borderId="16" xfId="0" applyNumberFormat="1" applyFont="1" applyFill="1" applyBorder="1" applyAlignment="1" applyProtection="1">
      <alignment horizontal="center" vertical="center"/>
      <protection/>
    </xf>
    <xf numFmtId="0" fontId="86" fillId="19" borderId="51" xfId="0" applyFont="1" applyFill="1" applyBorder="1" applyAlignment="1" applyProtection="1">
      <alignment horizontal="center" vertical="center"/>
      <protection/>
    </xf>
    <xf numFmtId="0" fontId="86" fillId="20" borderId="26" xfId="0" applyFont="1" applyFill="1" applyBorder="1" applyAlignment="1" applyProtection="1">
      <alignment horizontal="center" vertical="center" wrapText="1"/>
      <protection/>
    </xf>
    <xf numFmtId="0" fontId="86" fillId="20" borderId="52" xfId="0" applyFont="1" applyFill="1" applyBorder="1" applyAlignment="1" applyProtection="1">
      <alignment horizontal="center" vertical="center"/>
      <protection/>
    </xf>
    <xf numFmtId="0" fontId="86" fillId="19" borderId="26" xfId="0" applyFont="1" applyFill="1" applyBorder="1" applyAlignment="1" applyProtection="1">
      <alignment horizontal="center" vertical="center" wrapText="1"/>
      <protection/>
    </xf>
    <xf numFmtId="0" fontId="86" fillId="19" borderId="52" xfId="0" applyFont="1" applyFill="1" applyBorder="1" applyAlignment="1" applyProtection="1">
      <alignment horizontal="center" vertical="center"/>
      <protection/>
    </xf>
    <xf numFmtId="0" fontId="86" fillId="20" borderId="72" xfId="0" applyFont="1" applyFill="1" applyBorder="1" applyAlignment="1" applyProtection="1">
      <alignment horizontal="center" vertical="center" wrapText="1"/>
      <protection/>
    </xf>
    <xf numFmtId="0" fontId="86" fillId="19" borderId="72" xfId="0" applyFont="1" applyFill="1" applyBorder="1" applyAlignment="1" applyProtection="1">
      <alignment horizontal="center" vertical="center" wrapText="1"/>
      <protection/>
    </xf>
    <xf numFmtId="170" fontId="7" fillId="10" borderId="26" xfId="0" applyNumberFormat="1" applyFont="1" applyFill="1" applyBorder="1" applyAlignment="1" applyProtection="1">
      <alignment horizontal="center"/>
      <protection locked="0"/>
    </xf>
    <xf numFmtId="172" fontId="28" fillId="17" borderId="60" xfId="0" applyNumberFormat="1" applyFont="1" applyFill="1" applyBorder="1" applyAlignment="1">
      <alignment horizontal="center"/>
    </xf>
    <xf numFmtId="3" fontId="6" fillId="30" borderId="29" xfId="0" applyNumberFormat="1" applyFont="1" applyFill="1" applyBorder="1" applyAlignment="1" applyProtection="1">
      <alignment horizontal="center" vertical="center" wrapText="1"/>
      <protection/>
    </xf>
    <xf numFmtId="3" fontId="6" fillId="3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/>
    </xf>
    <xf numFmtId="0" fontId="24" fillId="0" borderId="73" xfId="0" applyFont="1" applyFill="1" applyBorder="1" applyAlignment="1" applyProtection="1">
      <alignment horizontal="left" vertical="top" wrapText="1"/>
      <protection locked="0"/>
    </xf>
    <xf numFmtId="0" fontId="23" fillId="0" borderId="73" xfId="0" applyFont="1" applyFill="1" applyBorder="1" applyAlignment="1" applyProtection="1">
      <alignment horizontal="left" vertical="top" wrapText="1"/>
      <protection locked="0"/>
    </xf>
    <xf numFmtId="0" fontId="5" fillId="24" borderId="63" xfId="0" applyFont="1" applyFill="1" applyBorder="1" applyAlignment="1" applyProtection="1">
      <alignment horizontal="center" wrapText="1"/>
      <protection/>
    </xf>
    <xf numFmtId="0" fontId="5" fillId="24" borderId="37" xfId="0" applyFont="1" applyFill="1" applyBorder="1" applyAlignment="1" applyProtection="1">
      <alignment horizontal="center" wrapText="1"/>
      <protection/>
    </xf>
    <xf numFmtId="0" fontId="5" fillId="24" borderId="61" xfId="0" applyFont="1" applyFill="1" applyBorder="1" applyAlignment="1" applyProtection="1">
      <alignment horizontal="center" wrapText="1"/>
      <protection/>
    </xf>
    <xf numFmtId="0" fontId="54" fillId="0" borderId="74" xfId="0" applyFont="1" applyFill="1" applyBorder="1" applyAlignment="1" applyProtection="1">
      <alignment horizontal="center" vertical="center" wrapText="1" shrinkToFit="1"/>
      <protection/>
    </xf>
    <xf numFmtId="0" fontId="35" fillId="0" borderId="75" xfId="0" applyFont="1" applyFill="1" applyBorder="1" applyAlignment="1" applyProtection="1">
      <alignment horizontal="center" vertical="center" wrapText="1" shrinkToFit="1"/>
      <protection/>
    </xf>
    <xf numFmtId="0" fontId="35" fillId="0" borderId="76" xfId="0" applyFont="1" applyFill="1" applyBorder="1" applyAlignment="1" applyProtection="1">
      <alignment horizontal="center" vertical="center" wrapText="1" shrinkToFit="1"/>
      <protection/>
    </xf>
    <xf numFmtId="0" fontId="52" fillId="0" borderId="77" xfId="0" applyFont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58" xfId="0" applyFont="1" applyFill="1" applyBorder="1" applyAlignment="1" applyProtection="1">
      <alignment horizontal="center" vertical="center" wrapText="1"/>
      <protection/>
    </xf>
    <xf numFmtId="0" fontId="51" fillId="0" borderId="29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horizontal="center" vertical="center" wrapText="1"/>
      <protection/>
    </xf>
    <xf numFmtId="0" fontId="68" fillId="7" borderId="13" xfId="42" applyFont="1" applyFill="1" applyBorder="1" applyAlignment="1" applyProtection="1">
      <alignment horizontal="left" wrapText="1"/>
      <protection/>
    </xf>
    <xf numFmtId="0" fontId="94" fillId="7" borderId="33" xfId="42" applyFont="1" applyFill="1" applyBorder="1" applyAlignment="1" applyProtection="1">
      <alignment horizontal="left" wrapText="1"/>
      <protection/>
    </xf>
    <xf numFmtId="0" fontId="94" fillId="7" borderId="62" xfId="42" applyFont="1" applyFill="1" applyBorder="1" applyAlignment="1" applyProtection="1">
      <alignment horizontal="left" wrapText="1"/>
      <protection/>
    </xf>
    <xf numFmtId="0" fontId="17" fillId="7" borderId="24" xfId="0" applyFont="1" applyFill="1" applyBorder="1" applyAlignment="1" applyProtection="1">
      <alignment horizontal="right" vertical="center" wrapText="1"/>
      <protection/>
    </xf>
    <xf numFmtId="0" fontId="17" fillId="7" borderId="58" xfId="0" applyFont="1" applyFill="1" applyBorder="1" applyAlignment="1" applyProtection="1">
      <alignment horizontal="right" vertical="center" wrapText="1"/>
      <protection/>
    </xf>
    <xf numFmtId="0" fontId="17" fillId="7" borderId="40" xfId="0" applyFont="1" applyFill="1" applyBorder="1" applyAlignment="1" applyProtection="1">
      <alignment horizontal="right" vertical="center" wrapText="1"/>
      <protection/>
    </xf>
    <xf numFmtId="0" fontId="74" fillId="7" borderId="24" xfId="0" applyFont="1" applyFill="1" applyBorder="1" applyAlignment="1" applyProtection="1">
      <alignment horizontal="right" vertical="center"/>
      <protection/>
    </xf>
    <xf numFmtId="0" fontId="18" fillId="7" borderId="58" xfId="0" applyFont="1" applyFill="1" applyBorder="1" applyAlignment="1" applyProtection="1">
      <alignment horizontal="right" vertical="center"/>
      <protection/>
    </xf>
    <xf numFmtId="0" fontId="46" fillId="0" borderId="24" xfId="0" applyFont="1" applyFill="1" applyBorder="1" applyAlignment="1" applyProtection="1">
      <alignment horizontal="right" vertical="center" wrapText="1"/>
      <protection/>
    </xf>
    <xf numFmtId="0" fontId="46" fillId="0" borderId="58" xfId="0" applyFont="1" applyFill="1" applyBorder="1" applyAlignment="1" applyProtection="1">
      <alignment horizontal="right" vertical="center" wrapText="1"/>
      <protection/>
    </xf>
    <xf numFmtId="0" fontId="46" fillId="0" borderId="42" xfId="0" applyFont="1" applyFill="1" applyBorder="1" applyAlignment="1" applyProtection="1">
      <alignment horizontal="right" vertical="center" wrapText="1"/>
      <protection/>
    </xf>
    <xf numFmtId="0" fontId="48" fillId="0" borderId="78" xfId="0" applyFont="1" applyFill="1" applyBorder="1" applyAlignment="1" applyProtection="1">
      <alignment horizontal="right" vertical="center"/>
      <protection/>
    </xf>
    <xf numFmtId="0" fontId="48" fillId="0" borderId="68" xfId="0" applyFont="1" applyFill="1" applyBorder="1" applyAlignment="1" applyProtection="1">
      <alignment horizontal="right" vertical="center"/>
      <protection/>
    </xf>
    <xf numFmtId="0" fontId="48" fillId="0" borderId="29" xfId="0" applyFont="1" applyFill="1" applyBorder="1" applyAlignment="1" applyProtection="1">
      <alignment horizontal="right" vertical="center"/>
      <protection/>
    </xf>
    <xf numFmtId="0" fontId="48" fillId="0" borderId="0" xfId="0" applyFont="1" applyFill="1" applyBorder="1" applyAlignment="1" applyProtection="1">
      <alignment horizontal="right" vertical="center"/>
      <protection/>
    </xf>
    <xf numFmtId="0" fontId="115" fillId="0" borderId="78" xfId="42" applyFont="1" applyFill="1" applyBorder="1" applyAlignment="1" applyProtection="1">
      <alignment horizontal="center" vertical="center" wrapText="1"/>
      <protection/>
    </xf>
    <xf numFmtId="0" fontId="4" fillId="0" borderId="68" xfId="42" applyFill="1" applyBorder="1" applyAlignment="1" applyProtection="1">
      <alignment horizontal="center" vertical="center" wrapText="1"/>
      <protection/>
    </xf>
    <xf numFmtId="0" fontId="4" fillId="0" borderId="70" xfId="42" applyFill="1" applyBorder="1" applyAlignment="1" applyProtection="1">
      <alignment horizontal="center" vertical="center" wrapText="1"/>
      <protection/>
    </xf>
    <xf numFmtId="0" fontId="4" fillId="0" borderId="29" xfId="42" applyFill="1" applyBorder="1" applyAlignment="1" applyProtection="1">
      <alignment horizontal="center" vertical="center" wrapText="1"/>
      <protection/>
    </xf>
    <xf numFmtId="0" fontId="4" fillId="0" borderId="0" xfId="42" applyFill="1" applyBorder="1" applyAlignment="1" applyProtection="1">
      <alignment horizontal="center" vertical="center" wrapText="1"/>
      <protection/>
    </xf>
    <xf numFmtId="0" fontId="4" fillId="0" borderId="10" xfId="42" applyFill="1" applyBorder="1" applyAlignment="1" applyProtection="1">
      <alignment horizontal="center" vertical="center" wrapText="1"/>
      <protection/>
    </xf>
    <xf numFmtId="0" fontId="4" fillId="0" borderId="59" xfId="42" applyFill="1" applyBorder="1" applyAlignment="1" applyProtection="1">
      <alignment horizontal="center" vertical="center" wrapText="1"/>
      <protection/>
    </xf>
    <xf numFmtId="0" fontId="4" fillId="0" borderId="57" xfId="42" applyFill="1" applyBorder="1" applyAlignment="1" applyProtection="1">
      <alignment horizontal="center" vertical="center" wrapText="1"/>
      <protection/>
    </xf>
    <xf numFmtId="0" fontId="4" fillId="0" borderId="30" xfId="42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58" xfId="0" applyFont="1" applyFill="1" applyBorder="1" applyAlignment="1" applyProtection="1">
      <alignment horizontal="center" vertical="center" wrapText="1"/>
      <protection/>
    </xf>
    <xf numFmtId="0" fontId="33" fillId="0" borderId="26" xfId="0" applyFont="1" applyFill="1" applyBorder="1" applyAlignment="1" applyProtection="1">
      <alignment horizontal="center" vertical="center" wrapText="1" shrinkToFit="1"/>
      <protection/>
    </xf>
    <xf numFmtId="0" fontId="33" fillId="0" borderId="14" xfId="0" applyFont="1" applyFill="1" applyBorder="1" applyAlignment="1" applyProtection="1">
      <alignment horizontal="center" vertical="center" wrapText="1" shrinkToFit="1"/>
      <protection/>
    </xf>
    <xf numFmtId="0" fontId="33" fillId="0" borderId="46" xfId="0" applyFont="1" applyFill="1" applyBorder="1" applyAlignment="1" applyProtection="1">
      <alignment horizontal="center" vertical="center" wrapText="1" shrinkToFit="1"/>
      <protection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4" fillId="0" borderId="59" xfId="0" applyFont="1" applyFill="1" applyBorder="1" applyAlignment="1" applyProtection="1">
      <alignment horizontal="center"/>
      <protection/>
    </xf>
    <xf numFmtId="0" fontId="14" fillId="0" borderId="57" xfId="0" applyFont="1" applyFill="1" applyBorder="1" applyAlignment="1" applyProtection="1">
      <alignment horizontal="center"/>
      <protection/>
    </xf>
    <xf numFmtId="0" fontId="14" fillId="0" borderId="30" xfId="0" applyFont="1" applyFill="1" applyBorder="1" applyAlignment="1" applyProtection="1">
      <alignment horizontal="center"/>
      <protection/>
    </xf>
    <xf numFmtId="0" fontId="33" fillId="11" borderId="71" xfId="0" applyFont="1" applyFill="1" applyBorder="1" applyAlignment="1" applyProtection="1">
      <alignment horizontal="center" vertical="center" wrapText="1"/>
      <protection/>
    </xf>
    <xf numFmtId="0" fontId="33" fillId="11" borderId="60" xfId="0" applyFont="1" applyFill="1" applyBorder="1" applyAlignment="1" applyProtection="1">
      <alignment horizontal="center" vertical="center" wrapText="1"/>
      <protection/>
    </xf>
    <xf numFmtId="0" fontId="33" fillId="11" borderId="44" xfId="0" applyFont="1" applyFill="1" applyBorder="1" applyAlignment="1" applyProtection="1">
      <alignment horizontal="center" vertical="center" wrapText="1"/>
      <protection/>
    </xf>
    <xf numFmtId="0" fontId="33" fillId="0" borderId="79" xfId="0" applyFont="1" applyFill="1" applyBorder="1" applyAlignment="1" applyProtection="1">
      <alignment horizontal="center" vertical="center" wrapText="1"/>
      <protection/>
    </xf>
    <xf numFmtId="0" fontId="33" fillId="0" borderId="57" xfId="0" applyFont="1" applyFill="1" applyBorder="1" applyAlignment="1" applyProtection="1">
      <alignment horizontal="center" vertical="center" wrapText="1"/>
      <protection/>
    </xf>
    <xf numFmtId="0" fontId="33" fillId="0" borderId="80" xfId="0" applyFont="1" applyFill="1" applyBorder="1" applyAlignment="1" applyProtection="1">
      <alignment horizontal="center" vertical="center" wrapText="1"/>
      <protection/>
    </xf>
    <xf numFmtId="14" fontId="16" fillId="0" borderId="81" xfId="0" applyNumberFormat="1" applyFont="1" applyFill="1" applyBorder="1" applyAlignment="1" applyProtection="1">
      <alignment horizontal="center" vertical="center" wrapText="1"/>
      <protection/>
    </xf>
    <xf numFmtId="14" fontId="16" fillId="0" borderId="82" xfId="0" applyNumberFormat="1" applyFont="1" applyFill="1" applyBorder="1" applyAlignment="1" applyProtection="1">
      <alignment horizontal="center" vertical="center" wrapText="1"/>
      <protection/>
    </xf>
    <xf numFmtId="3" fontId="6" fillId="0" borderId="47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64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53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3" fillId="0" borderId="72" xfId="0" applyFont="1" applyFill="1" applyBorder="1" applyAlignment="1" applyProtection="1">
      <alignment horizontal="center" vertical="center" wrapText="1"/>
      <protection/>
    </xf>
    <xf numFmtId="0" fontId="33" fillId="0" borderId="37" xfId="0" applyFont="1" applyFill="1" applyBorder="1" applyAlignment="1" applyProtection="1">
      <alignment horizontal="center" vertical="center" wrapText="1"/>
      <protection/>
    </xf>
    <xf numFmtId="0" fontId="33" fillId="0" borderId="67" xfId="0" applyFont="1" applyFill="1" applyBorder="1" applyAlignment="1" applyProtection="1">
      <alignment horizontal="center" vertical="center" wrapText="1"/>
      <protection/>
    </xf>
    <xf numFmtId="0" fontId="33" fillId="0" borderId="55" xfId="0" applyFont="1" applyFill="1" applyBorder="1" applyAlignment="1" applyProtection="1">
      <alignment horizontal="center" vertical="center" wrapText="1"/>
      <protection/>
    </xf>
    <xf numFmtId="0" fontId="33" fillId="0" borderId="33" xfId="0" applyFont="1" applyFill="1" applyBorder="1" applyAlignment="1" applyProtection="1">
      <alignment horizontal="center" vertical="center" wrapText="1"/>
      <protection/>
    </xf>
    <xf numFmtId="0" fontId="33" fillId="0" borderId="54" xfId="0" applyFont="1" applyFill="1" applyBorder="1" applyAlignment="1" applyProtection="1">
      <alignment horizontal="center" vertical="center" wrapText="1"/>
      <protection/>
    </xf>
    <xf numFmtId="0" fontId="17" fillId="7" borderId="57" xfId="0" applyFont="1" applyFill="1" applyBorder="1" applyAlignment="1" applyProtection="1">
      <alignment horizontal="right" vertical="center" wrapText="1"/>
      <protection/>
    </xf>
    <xf numFmtId="0" fontId="17" fillId="7" borderId="30" xfId="0" applyFont="1" applyFill="1" applyBorder="1" applyAlignment="1" applyProtection="1">
      <alignment horizontal="right" vertical="center" wrapText="1"/>
      <protection/>
    </xf>
    <xf numFmtId="0" fontId="1" fillId="30" borderId="63" xfId="0" applyFont="1" applyFill="1" applyBorder="1" applyAlignment="1" applyProtection="1">
      <alignment horizontal="center" vertical="center" wrapText="1" shrinkToFit="1"/>
      <protection/>
    </xf>
    <xf numFmtId="0" fontId="1" fillId="30" borderId="37" xfId="0" applyFont="1" applyFill="1" applyBorder="1" applyAlignment="1" applyProtection="1">
      <alignment horizontal="center" vertical="center" wrapText="1" shrinkToFit="1"/>
      <protection/>
    </xf>
    <xf numFmtId="0" fontId="24" fillId="0" borderId="24" xfId="0" applyFont="1" applyFill="1" applyBorder="1" applyAlignment="1" applyProtection="1">
      <alignment horizontal="left" vertical="center" wrapText="1"/>
      <protection/>
    </xf>
    <xf numFmtId="0" fontId="11" fillId="0" borderId="58" xfId="0" applyFont="1" applyFill="1" applyBorder="1" applyAlignment="1" applyProtection="1">
      <alignment horizontal="left" vertical="center" wrapText="1"/>
      <protection/>
    </xf>
    <xf numFmtId="0" fontId="11" fillId="0" borderId="40" xfId="0" applyFont="1" applyFill="1" applyBorder="1" applyAlignment="1" applyProtection="1">
      <alignment horizontal="left" vertical="center" wrapText="1"/>
      <protection/>
    </xf>
    <xf numFmtId="0" fontId="142" fillId="36" borderId="24" xfId="0" applyFont="1" applyFill="1" applyBorder="1" applyAlignment="1" applyProtection="1">
      <alignment horizontal="right" vertical="center" wrapText="1"/>
      <protection/>
    </xf>
    <xf numFmtId="0" fontId="142" fillId="36" borderId="58" xfId="0" applyFont="1" applyFill="1" applyBorder="1" applyAlignment="1" applyProtection="1">
      <alignment horizontal="right" vertical="center" wrapText="1"/>
      <protection/>
    </xf>
    <xf numFmtId="0" fontId="142" fillId="36" borderId="40" xfId="0" applyFont="1" applyFill="1" applyBorder="1" applyAlignment="1" applyProtection="1">
      <alignment horizontal="right" vertical="center" wrapText="1"/>
      <protection/>
    </xf>
    <xf numFmtId="0" fontId="124" fillId="19" borderId="24" xfId="0" applyFont="1" applyFill="1" applyBorder="1" applyAlignment="1" applyProtection="1">
      <alignment horizontal="center" vertical="center" wrapText="1"/>
      <protection/>
    </xf>
    <xf numFmtId="0" fontId="124" fillId="19" borderId="42" xfId="0" applyFont="1" applyFill="1" applyBorder="1" applyAlignment="1" applyProtection="1">
      <alignment horizontal="center" vertical="center" wrapText="1"/>
      <protection/>
    </xf>
    <xf numFmtId="178" fontId="70" fillId="27" borderId="31" xfId="0" applyNumberFormat="1" applyFont="1" applyFill="1" applyBorder="1" applyAlignment="1" applyProtection="1">
      <alignment horizontal="center"/>
      <protection/>
    </xf>
    <xf numFmtId="178" fontId="70" fillId="27" borderId="60" xfId="0" applyNumberFormat="1" applyFont="1" applyFill="1" applyBorder="1" applyAlignment="1" applyProtection="1">
      <alignment horizontal="center"/>
      <protection/>
    </xf>
    <xf numFmtId="178" fontId="70" fillId="27" borderId="51" xfId="0" applyNumberFormat="1" applyFont="1" applyFill="1" applyBorder="1" applyAlignment="1" applyProtection="1">
      <alignment horizontal="center"/>
      <protection/>
    </xf>
    <xf numFmtId="178" fontId="70" fillId="27" borderId="35" xfId="0" applyNumberFormat="1" applyFont="1" applyFill="1" applyBorder="1" applyAlignment="1" applyProtection="1">
      <alignment horizontal="center"/>
      <protection/>
    </xf>
    <xf numFmtId="178" fontId="70" fillId="27" borderId="83" xfId="0" applyNumberFormat="1" applyFont="1" applyFill="1" applyBorder="1" applyAlignment="1" applyProtection="1">
      <alignment horizontal="center"/>
      <protection/>
    </xf>
    <xf numFmtId="178" fontId="70" fillId="27" borderId="50" xfId="0" applyNumberFormat="1" applyFont="1" applyFill="1" applyBorder="1" applyAlignment="1" applyProtection="1">
      <alignment horizontal="center"/>
      <protection/>
    </xf>
    <xf numFmtId="0" fontId="33" fillId="24" borderId="13" xfId="0" applyFont="1" applyFill="1" applyBorder="1" applyAlignment="1" applyProtection="1">
      <alignment horizontal="center"/>
      <protection/>
    </xf>
    <xf numFmtId="0" fontId="33" fillId="24" borderId="33" xfId="0" applyFont="1" applyFill="1" applyBorder="1" applyAlignment="1" applyProtection="1">
      <alignment horizontal="center"/>
      <protection/>
    </xf>
    <xf numFmtId="0" fontId="33" fillId="24" borderId="62" xfId="0" applyFont="1" applyFill="1" applyBorder="1" applyAlignment="1" applyProtection="1">
      <alignment horizontal="center"/>
      <protection/>
    </xf>
    <xf numFmtId="178" fontId="33" fillId="24" borderId="29" xfId="0" applyNumberFormat="1" applyFont="1" applyFill="1" applyBorder="1" applyAlignment="1" applyProtection="1">
      <alignment horizontal="center"/>
      <protection/>
    </xf>
    <xf numFmtId="178" fontId="33" fillId="24" borderId="0" xfId="0" applyNumberFormat="1" applyFont="1" applyFill="1" applyBorder="1" applyAlignment="1" applyProtection="1">
      <alignment horizontal="center"/>
      <protection/>
    </xf>
    <xf numFmtId="178" fontId="33" fillId="24" borderId="30" xfId="0" applyNumberFormat="1" applyFont="1" applyFill="1" applyBorder="1" applyAlignment="1" applyProtection="1">
      <alignment horizontal="center"/>
      <protection/>
    </xf>
    <xf numFmtId="179" fontId="1" fillId="22" borderId="31" xfId="0" applyNumberFormat="1" applyFont="1" applyFill="1" applyBorder="1" applyAlignment="1" applyProtection="1">
      <alignment horizontal="center"/>
      <protection/>
    </xf>
    <xf numFmtId="179" fontId="1" fillId="22" borderId="44" xfId="0" applyNumberFormat="1" applyFont="1" applyFill="1" applyBorder="1" applyAlignment="1" applyProtection="1">
      <alignment horizontal="center"/>
      <protection/>
    </xf>
    <xf numFmtId="0" fontId="70" fillId="27" borderId="59" xfId="0" applyFont="1" applyFill="1" applyBorder="1" applyAlignment="1" applyProtection="1">
      <alignment horizontal="center"/>
      <protection/>
    </xf>
    <xf numFmtId="0" fontId="70" fillId="27" borderId="30" xfId="0" applyFont="1" applyFill="1" applyBorder="1" applyAlignment="1" applyProtection="1">
      <alignment horizontal="center"/>
      <protection/>
    </xf>
    <xf numFmtId="179" fontId="1" fillId="22" borderId="11" xfId="0" applyNumberFormat="1" applyFont="1" applyFill="1" applyBorder="1" applyAlignment="1" applyProtection="1">
      <alignment horizontal="center"/>
      <protection/>
    </xf>
    <xf numFmtId="179" fontId="1" fillId="22" borderId="46" xfId="0" applyNumberFormat="1" applyFont="1" applyFill="1" applyBorder="1" applyAlignment="1" applyProtection="1">
      <alignment horizontal="center"/>
      <protection/>
    </xf>
    <xf numFmtId="0" fontId="60" fillId="18" borderId="24" xfId="0" applyFont="1" applyFill="1" applyBorder="1" applyAlignment="1" applyProtection="1">
      <alignment horizontal="center"/>
      <protection/>
    </xf>
    <xf numFmtId="0" fontId="60" fillId="18" borderId="58" xfId="0" applyFont="1" applyFill="1" applyBorder="1" applyAlignment="1" applyProtection="1">
      <alignment horizontal="center"/>
      <protection/>
    </xf>
    <xf numFmtId="179" fontId="1" fillId="22" borderId="59" xfId="0" applyNumberFormat="1" applyFont="1" applyFill="1" applyBorder="1" applyAlignment="1" applyProtection="1">
      <alignment horizontal="center"/>
      <protection/>
    </xf>
    <xf numFmtId="179" fontId="1" fillId="22" borderId="8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rem-dom.ru/primer_raboty_antiseptik" TargetMode="External" /><Relationship Id="rId2" Type="http://schemas.openxmlformats.org/officeDocument/2006/relationships/hyperlink" Target="http://terem-dom.ru/udalnnyy_video_kontrol" TargetMode="External" /><Relationship Id="rId3" Type="http://schemas.openxmlformats.org/officeDocument/2006/relationships/hyperlink" Target="http://terem-dom.ru/strahovanie_doma" TargetMode="External" /><Relationship Id="rId4" Type="http://schemas.openxmlformats.org/officeDocument/2006/relationships/hyperlink" Target="http://terem-dom.ru/pozharnye_sistemy_i_ogne" TargetMode="External" /><Relationship Id="rId5" Type="http://schemas.openxmlformats.org/officeDocument/2006/relationships/hyperlink" Target="http://terem-dom.ru/dogovor_na_stroitelstvo_obekta" TargetMode="External" /><Relationship Id="rId6" Type="http://schemas.openxmlformats.org/officeDocument/2006/relationships/hyperlink" Target="http://terem-dom.ru/ogne_bio_zaschitnye_so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Q102"/>
  <sheetViews>
    <sheetView tabSelected="1" zoomScale="90" zoomScaleNormal="90" zoomScalePageLayoutView="0" workbookViewId="0" topLeftCell="A1">
      <selection activeCell="D8" sqref="D8"/>
    </sheetView>
  </sheetViews>
  <sheetFormatPr defaultColWidth="9.00390625" defaultRowHeight="12.75"/>
  <cols>
    <col min="1" max="1" width="0.6171875" style="0" customWidth="1"/>
    <col min="2" max="2" width="63.25390625" style="1" customWidth="1"/>
    <col min="3" max="3" width="6.875" style="1" hidden="1" customWidth="1"/>
    <col min="4" max="4" width="8.50390625" style="0" customWidth="1"/>
    <col min="5" max="5" width="6.50390625" style="0" customWidth="1"/>
    <col min="6" max="6" width="6.50390625" style="1" customWidth="1"/>
    <col min="7" max="7" width="8.625" style="1" customWidth="1"/>
    <col min="8" max="8" width="8.125" style="1" hidden="1" customWidth="1"/>
    <col min="9" max="9" width="9.00390625" style="1" customWidth="1"/>
    <col min="10" max="10" width="15.25390625" style="1" customWidth="1"/>
    <col min="11" max="11" width="9.75390625" style="1" customWidth="1"/>
    <col min="12" max="12" width="9.25390625" style="0" customWidth="1"/>
    <col min="13" max="13" width="10.875" style="0" hidden="1" customWidth="1"/>
    <col min="14" max="14" width="10.00390625" style="0" hidden="1" customWidth="1"/>
    <col min="15" max="15" width="10.625" style="0" hidden="1" customWidth="1"/>
    <col min="16" max="16" width="7.125" style="0" customWidth="1"/>
  </cols>
  <sheetData>
    <row r="1" spans="2:16" ht="18.75" customHeight="1"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65"/>
    </row>
    <row r="2" spans="1:16" ht="15" customHeight="1" thickBot="1">
      <c r="A2" s="6"/>
      <c r="B2" s="375" t="s">
        <v>59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123"/>
    </row>
    <row r="3" spans="1:16" ht="59.25" customHeight="1" thickBot="1" thickTop="1">
      <c r="A3" s="3"/>
      <c r="B3" s="380" t="s">
        <v>158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2"/>
      <c r="P3" s="124"/>
    </row>
    <row r="4" spans="2:16" ht="15.75" customHeight="1" thickTop="1">
      <c r="B4" s="383" t="s">
        <v>68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125"/>
      <c r="N4" s="125"/>
      <c r="O4" s="125"/>
      <c r="P4" s="65"/>
    </row>
    <row r="5" spans="2:16" ht="15.75" customHeight="1">
      <c r="B5" s="386" t="s">
        <v>159</v>
      </c>
      <c r="C5" s="387"/>
      <c r="D5" s="387"/>
      <c r="E5" s="126"/>
      <c r="F5" s="127"/>
      <c r="G5" s="128"/>
      <c r="H5" s="128"/>
      <c r="I5" s="128"/>
      <c r="J5" s="128"/>
      <c r="K5" s="128"/>
      <c r="L5" s="128"/>
      <c r="M5" s="125"/>
      <c r="N5" s="125"/>
      <c r="O5" s="125"/>
      <c r="P5" s="65"/>
    </row>
    <row r="6" spans="2:16" ht="15" customHeight="1" thickBot="1">
      <c r="B6" s="386"/>
      <c r="C6" s="387"/>
      <c r="D6" s="387"/>
      <c r="E6" s="126"/>
      <c r="F6" s="127"/>
      <c r="G6" s="128"/>
      <c r="H6" s="128"/>
      <c r="I6" s="128"/>
      <c r="J6" s="128"/>
      <c r="K6" s="128"/>
      <c r="L6" s="128"/>
      <c r="M6" s="125"/>
      <c r="N6" s="125"/>
      <c r="O6" s="125"/>
      <c r="P6" s="65"/>
    </row>
    <row r="7" spans="2:16" ht="4.5" customHeight="1" hidden="1" thickBot="1">
      <c r="B7" s="386"/>
      <c r="C7" s="387"/>
      <c r="D7" s="387"/>
      <c r="E7" s="126"/>
      <c r="F7" s="127"/>
      <c r="G7" s="128"/>
      <c r="H7" s="128"/>
      <c r="I7" s="128"/>
      <c r="J7" s="128"/>
      <c r="K7" s="128"/>
      <c r="L7" s="128"/>
      <c r="M7" s="125"/>
      <c r="N7" s="125"/>
      <c r="O7" s="125"/>
      <c r="P7" s="65"/>
    </row>
    <row r="8" spans="2:16" ht="21" customHeight="1" thickBot="1">
      <c r="B8" s="129" t="s">
        <v>149</v>
      </c>
      <c r="C8" s="128"/>
      <c r="D8" s="18">
        <v>24</v>
      </c>
      <c r="E8" s="130" t="s">
        <v>137</v>
      </c>
      <c r="F8" s="127"/>
      <c r="G8" s="128"/>
      <c r="H8" s="128"/>
      <c r="I8" s="128"/>
      <c r="J8" s="128"/>
      <c r="K8" s="128"/>
      <c r="L8" s="128"/>
      <c r="M8" s="125"/>
      <c r="N8" s="125"/>
      <c r="O8" s="125"/>
      <c r="P8" s="65"/>
    </row>
    <row r="9" spans="2:16" ht="15.75" customHeight="1" hidden="1" thickBot="1">
      <c r="B9" s="131"/>
      <c r="C9" s="128"/>
      <c r="D9" s="132"/>
      <c r="E9" s="126"/>
      <c r="F9" s="127"/>
      <c r="G9" s="128"/>
      <c r="H9" s="128"/>
      <c r="I9" s="128"/>
      <c r="J9" s="128"/>
      <c r="K9" s="128"/>
      <c r="L9" s="128"/>
      <c r="M9" s="125"/>
      <c r="N9" s="125"/>
      <c r="O9" s="125"/>
      <c r="P9" s="65"/>
    </row>
    <row r="10" spans="2:16" ht="20.25" customHeight="1" thickBot="1">
      <c r="B10" s="133" t="s">
        <v>84</v>
      </c>
      <c r="C10" s="134"/>
      <c r="D10" s="26">
        <v>0</v>
      </c>
      <c r="E10" s="135" t="s">
        <v>136</v>
      </c>
      <c r="F10" s="136"/>
      <c r="G10" s="394" t="s">
        <v>85</v>
      </c>
      <c r="H10" s="395"/>
      <c r="I10" s="395"/>
      <c r="J10" s="395"/>
      <c r="K10" s="395"/>
      <c r="L10" s="25">
        <v>0</v>
      </c>
      <c r="M10" s="137"/>
      <c r="N10" s="125"/>
      <c r="O10" s="125"/>
      <c r="P10" s="65"/>
    </row>
    <row r="11" spans="2:16" ht="33.75" customHeight="1" thickBot="1">
      <c r="B11" s="384" t="s">
        <v>156</v>
      </c>
      <c r="C11" s="385"/>
      <c r="D11" s="385"/>
      <c r="E11" s="279" t="s">
        <v>121</v>
      </c>
      <c r="F11" s="280" t="s">
        <v>13</v>
      </c>
      <c r="G11" s="281" t="s">
        <v>110</v>
      </c>
      <c r="H11" s="138"/>
      <c r="I11" s="279" t="s">
        <v>29</v>
      </c>
      <c r="J11" s="279" t="s">
        <v>30</v>
      </c>
      <c r="K11" s="340" t="s">
        <v>86</v>
      </c>
      <c r="L11" s="340" t="s">
        <v>86</v>
      </c>
      <c r="M11" s="137"/>
      <c r="N11" s="125"/>
      <c r="O11" s="125"/>
      <c r="P11" s="65"/>
    </row>
    <row r="12" spans="2:16" ht="13.5" customHeight="1">
      <c r="B12" s="333" t="s">
        <v>162</v>
      </c>
      <c r="C12" s="139"/>
      <c r="D12" s="371">
        <v>0</v>
      </c>
      <c r="E12" s="282">
        <f>IF(D12=0,0,(IF(D8=18,(D12*G12/константы!J18)*120%+константы!K2/константы!J21,(IF(D8=24,(D12*G12/константы!J21)*120%+константы!K2/константы!J21,(IF(D8=28,(D12*G12/константы!J23)*120%+константы!K2/константы!J21,(IF(D8=32,(D12*G12/константы!J25)*120%+константы!K2/константы!J21,(IF(D8=36,(D12*G12/константы!J27)*120%+константы!K2/константы!J21,(IF(D8=38,(D12*G12/константы!J28)*120%+константы!K2/константы!J21,(IF(D8=40,(D12*G12/константы!J29)*120%+константы!K2/константы!J21,"0")))))))))))))))</f>
        <v>0</v>
      </c>
      <c r="F12" s="140" t="s">
        <v>111</v>
      </c>
      <c r="G12" s="7">
        <v>1</v>
      </c>
      <c r="H12" s="141"/>
      <c r="I12" s="284">
        <f>IF(D8=18,константы!K18+константы!I18,IF(D8=24,константы!K21+константы!I21,IF(D8=28,константы!K23+константы!I23,IF(D8=32,константы!K25+константы!I25,IF(D8=36,константы!K27+константы!I27,IF(D8=38,константы!K28+константы!I28,IF(D8=40,константы!K29+константы!I29,IF(D8=42,константы!K30+константы!I30,""))))))))</f>
        <v>1600</v>
      </c>
      <c r="J12" s="325">
        <f>IF(I12="","неверный диаметр",IF(D12=0,0,(D12*I12*G12+(константы!K2*I12))))</f>
        <v>0</v>
      </c>
      <c r="K12" s="372" t="str">
        <f>IF(L10=0,"не забудте указать выше длину и ширину дома",IF(D10=0,"не забудте указать выше длину и ширину дома",IF(D12=0,"введите общую площадь стен из бревна","БАЛКИ пола и потолка уже ВКЛЮЧЕНЫ в стоимость!!!")))</f>
        <v>не забудте указать выше длину и ширину дома</v>
      </c>
      <c r="L12" s="373"/>
      <c r="M12" s="373"/>
      <c r="N12" s="373"/>
      <c r="O12" s="373"/>
      <c r="P12" s="373"/>
    </row>
    <row r="13" spans="2:16" ht="13.5" customHeight="1">
      <c r="B13" s="334" t="s">
        <v>163</v>
      </c>
      <c r="C13" s="142"/>
      <c r="D13" s="9">
        <v>0</v>
      </c>
      <c r="E13" s="282">
        <f>IF(D8=18,(D13*G13/константы!J18)*120%,(IF(D8=24,(D13*G13/константы!J21)*120%,(IF(D8=28,(D13*G13/константы!J23)*120%,(IF(D8=32,(D13*G13/константы!J25)*120%,(IF(D8=36,(D13*G13/константы!J27)*120%,(IF(D8=38,(D13*G13/константы!J28)*120%,(IF(D8=40,(D13*G13/константы!J29)*120%,(IF(D8=42,(D13*G13/константы!J30)*120%,"0")))))))))))))))</f>
        <v>0</v>
      </c>
      <c r="F13" s="143" t="s">
        <v>111</v>
      </c>
      <c r="G13" s="8">
        <v>2</v>
      </c>
      <c r="H13" s="144"/>
      <c r="I13" s="285">
        <f>I12</f>
        <v>1600</v>
      </c>
      <c r="J13" s="291">
        <f>IF(I13="","неверный диаметр",IF(I13=0,0,(D13*I13*G13)))</f>
        <v>0</v>
      </c>
      <c r="K13" s="372"/>
      <c r="L13" s="373"/>
      <c r="M13" s="373"/>
      <c r="N13" s="373"/>
      <c r="O13" s="373"/>
      <c r="P13" s="373"/>
    </row>
    <row r="14" spans="2:16" ht="13.5" customHeight="1">
      <c r="B14" s="335" t="s">
        <v>168</v>
      </c>
      <c r="C14" s="147"/>
      <c r="D14" s="9">
        <v>0</v>
      </c>
      <c r="E14" s="283">
        <f>IF(D8=18,(D14*G14/константы!J18)*120%,(IF(D8=24,(D14*G14/константы!J21)*120%,(IF(D8=28,(D14*G14/константы!J23)*120%,(IF(D8=32,(D14*G14/константы!J25)*120%,(IF(D8=36,(D14*G14/константы!J27)*120%,(IF(D8=38,(D14*G14/константы!J28)*120%,(IF(D8=40,(D14*G14/константы!J29)*120%,(IF(D8=42,(D14*G14/константы!J30)*120%,"0")))))))))))))))</f>
        <v>0</v>
      </c>
      <c r="F14" s="140" t="s">
        <v>111</v>
      </c>
      <c r="G14" s="7">
        <v>1</v>
      </c>
      <c r="H14" s="141"/>
      <c r="I14" s="284">
        <f>I12</f>
        <v>1600</v>
      </c>
      <c r="J14" s="292">
        <f>IF(I14="","неверный диаметр",IF(I14=0,0,(D14*I14*G14)))</f>
        <v>0</v>
      </c>
      <c r="K14" s="145"/>
      <c r="L14" s="145"/>
      <c r="M14" s="125"/>
      <c r="N14" s="125"/>
      <c r="O14" s="125"/>
      <c r="P14" s="65"/>
    </row>
    <row r="15" spans="2:16" ht="13.5" customHeight="1">
      <c r="B15" s="334" t="s">
        <v>161</v>
      </c>
      <c r="C15" s="148"/>
      <c r="D15" s="22" t="s">
        <v>70</v>
      </c>
      <c r="E15" s="149"/>
      <c r="F15" s="150" t="s">
        <v>17</v>
      </c>
      <c r="G15" s="289">
        <f>IF(D15="да",константы!J10,0)</f>
        <v>0</v>
      </c>
      <c r="H15" s="151"/>
      <c r="I15" s="286" t="str">
        <f>IF(D15="да",константы!C7,"0")</f>
        <v>0</v>
      </c>
      <c r="J15" s="326">
        <f>I15*G15</f>
        <v>0</v>
      </c>
      <c r="K15" s="146"/>
      <c r="L15" s="146"/>
      <c r="M15" s="125"/>
      <c r="N15" s="125"/>
      <c r="O15" s="125"/>
      <c r="P15" s="65"/>
    </row>
    <row r="16" spans="2:16" ht="13.5" customHeight="1">
      <c r="B16" s="320" t="s">
        <v>164</v>
      </c>
      <c r="C16" s="152"/>
      <c r="D16" s="22" t="s">
        <v>70</v>
      </c>
      <c r="E16" s="153"/>
      <c r="F16" s="154" t="s">
        <v>17</v>
      </c>
      <c r="G16" s="289">
        <f>IF(D16="да",константы!J10,0)</f>
        <v>0</v>
      </c>
      <c r="H16" s="155"/>
      <c r="I16" s="287" t="str">
        <f>IF(D16="да",константы!C6,"0")</f>
        <v>0</v>
      </c>
      <c r="J16" s="156">
        <f>I16*G16</f>
        <v>0</v>
      </c>
      <c r="K16" s="146"/>
      <c r="L16" s="146"/>
      <c r="M16" s="157"/>
      <c r="N16" s="157"/>
      <c r="O16" s="157"/>
      <c r="P16" s="65"/>
    </row>
    <row r="17" spans="1:16" ht="13.5" customHeight="1">
      <c r="A17" s="2"/>
      <c r="B17" s="158" t="s">
        <v>165</v>
      </c>
      <c r="C17" s="159"/>
      <c r="D17" s="23" t="s">
        <v>70</v>
      </c>
      <c r="E17" s="160"/>
      <c r="F17" s="154" t="s">
        <v>17</v>
      </c>
      <c r="G17" s="290">
        <f>IF(D17="да",(D12*G12+D13*G13+D14*G14)*2,0)</f>
        <v>0</v>
      </c>
      <c r="H17" s="161"/>
      <c r="I17" s="287" t="str">
        <f>IF(D17="да",константы!C9,"0")</f>
        <v>0</v>
      </c>
      <c r="J17" s="156">
        <f>I17*G17</f>
        <v>0</v>
      </c>
      <c r="K17" s="146"/>
      <c r="L17" s="146"/>
      <c r="M17" s="157"/>
      <c r="N17" s="157"/>
      <c r="O17" s="157"/>
      <c r="P17" s="65"/>
    </row>
    <row r="18" spans="1:16" ht="15" customHeight="1">
      <c r="A18" s="2"/>
      <c r="B18" s="5" t="s">
        <v>166</v>
      </c>
      <c r="C18" s="163"/>
      <c r="D18" s="24" t="s">
        <v>70</v>
      </c>
      <c r="E18" s="164"/>
      <c r="F18" s="154" t="s">
        <v>12</v>
      </c>
      <c r="G18" s="324">
        <f>IF(D18="да",D20,0)</f>
        <v>0</v>
      </c>
      <c r="H18" s="165"/>
      <c r="I18" s="288" t="str">
        <f>IF(D18="да",константы!C8,"0")</f>
        <v>0</v>
      </c>
      <c r="J18" s="293">
        <f>I18*G18</f>
        <v>0</v>
      </c>
      <c r="K18" s="146"/>
      <c r="L18" s="146"/>
      <c r="M18" s="157"/>
      <c r="N18" s="157"/>
      <c r="O18" s="157"/>
      <c r="P18" s="65"/>
    </row>
    <row r="19" spans="1:16" ht="15" customHeight="1" hidden="1">
      <c r="A19" s="2"/>
      <c r="B19" s="166" t="s">
        <v>54</v>
      </c>
      <c r="C19" s="167"/>
      <c r="D19" s="168">
        <v>0.325</v>
      </c>
      <c r="E19" s="169"/>
      <c r="F19" s="170"/>
      <c r="G19" s="171"/>
      <c r="H19" s="172"/>
      <c r="I19" s="173"/>
      <c r="J19" s="174"/>
      <c r="K19" s="146"/>
      <c r="L19" s="146"/>
      <c r="M19" s="157"/>
      <c r="N19" s="157"/>
      <c r="O19" s="157"/>
      <c r="P19" s="65"/>
    </row>
    <row r="20" spans="1:16" ht="15" customHeight="1" hidden="1">
      <c r="A20" s="2"/>
      <c r="B20" s="166" t="s">
        <v>55</v>
      </c>
      <c r="C20" s="167"/>
      <c r="D20" s="168">
        <f>D19*(D12*G12+D13*G13+D14*G14)*2.5</f>
        <v>0</v>
      </c>
      <c r="E20" s="169"/>
      <c r="F20" s="170"/>
      <c r="G20" s="171"/>
      <c r="H20" s="172"/>
      <c r="I20" s="173"/>
      <c r="J20" s="174"/>
      <c r="K20" s="146"/>
      <c r="L20" s="146"/>
      <c r="M20" s="157"/>
      <c r="N20" s="157"/>
      <c r="O20" s="157"/>
      <c r="P20" s="65"/>
    </row>
    <row r="21" spans="1:16" ht="15" customHeight="1" hidden="1">
      <c r="A21" s="2"/>
      <c r="B21" s="166" t="s">
        <v>56</v>
      </c>
      <c r="C21" s="167"/>
      <c r="D21" s="175">
        <f>D20*I18</f>
        <v>0</v>
      </c>
      <c r="E21" s="169"/>
      <c r="F21" s="170"/>
      <c r="G21" s="171"/>
      <c r="H21" s="172"/>
      <c r="I21" s="173"/>
      <c r="J21" s="174"/>
      <c r="K21" s="146"/>
      <c r="L21" s="146"/>
      <c r="M21" s="157"/>
      <c r="N21" s="157"/>
      <c r="O21" s="157"/>
      <c r="P21" s="65"/>
    </row>
    <row r="22" spans="1:16" ht="15" customHeight="1">
      <c r="A22" s="2"/>
      <c r="B22" s="388" t="s">
        <v>73</v>
      </c>
      <c r="C22" s="389"/>
      <c r="D22" s="389"/>
      <c r="E22" s="390"/>
      <c r="F22" s="176"/>
      <c r="G22" s="177"/>
      <c r="H22" s="177"/>
      <c r="I22" s="177"/>
      <c r="J22" s="178"/>
      <c r="K22" s="146"/>
      <c r="L22" s="146"/>
      <c r="M22" s="157"/>
      <c r="N22" s="157"/>
      <c r="O22" s="157"/>
      <c r="P22" s="65"/>
    </row>
    <row r="23" spans="2:16" ht="13.5" customHeight="1">
      <c r="B23" s="179" t="s">
        <v>119</v>
      </c>
      <c r="C23" s="159"/>
      <c r="D23" s="180"/>
      <c r="E23" s="181"/>
      <c r="F23" s="154" t="s">
        <v>120</v>
      </c>
      <c r="G23" s="184">
        <f>(D12*G12+D13*G13+D14*G14)/2.5</f>
        <v>0</v>
      </c>
      <c r="H23" s="182"/>
      <c r="I23" s="287">
        <f>константы!C3</f>
        <v>320</v>
      </c>
      <c r="J23" s="156">
        <f>I23*G23</f>
        <v>0</v>
      </c>
      <c r="K23" s="146"/>
      <c r="L23" s="146"/>
      <c r="M23" s="157"/>
      <c r="N23" s="157"/>
      <c r="O23" s="157"/>
      <c r="P23" s="65"/>
    </row>
    <row r="24" spans="2:16" ht="13.5" customHeight="1">
      <c r="B24" s="336" t="s">
        <v>95</v>
      </c>
      <c r="C24" s="183"/>
      <c r="D24" s="180"/>
      <c r="E24" s="181"/>
      <c r="F24" s="154" t="s">
        <v>11</v>
      </c>
      <c r="G24" s="294">
        <f>IF(D12=0,0,константы!G5)</f>
        <v>0</v>
      </c>
      <c r="H24" s="184"/>
      <c r="I24" s="327">
        <f>константы!C1</f>
        <v>5600</v>
      </c>
      <c r="J24" s="156">
        <f>I24*G24</f>
        <v>0</v>
      </c>
      <c r="K24" s="146"/>
      <c r="L24" s="146"/>
      <c r="M24" s="157"/>
      <c r="N24" s="157"/>
      <c r="O24" s="157"/>
      <c r="P24" s="65"/>
    </row>
    <row r="25" spans="2:16" ht="13.5" customHeight="1">
      <c r="B25" s="337" t="s">
        <v>96</v>
      </c>
      <c r="C25" s="183"/>
      <c r="D25" s="180"/>
      <c r="E25" s="181"/>
      <c r="F25" s="154" t="s">
        <v>11</v>
      </c>
      <c r="G25" s="294">
        <f>IF(D12=0,0,константы!G6)</f>
        <v>0</v>
      </c>
      <c r="H25" s="184"/>
      <c r="I25" s="327">
        <f>константы!C1</f>
        <v>5600</v>
      </c>
      <c r="J25" s="156">
        <f>I25*G25</f>
        <v>0</v>
      </c>
      <c r="K25" s="146"/>
      <c r="L25" s="146"/>
      <c r="M25" s="157"/>
      <c r="N25" s="157"/>
      <c r="O25" s="157"/>
      <c r="P25" s="65"/>
    </row>
    <row r="26" spans="2:16" ht="13.5" customHeight="1" hidden="1">
      <c r="B26" s="185" t="s">
        <v>2</v>
      </c>
      <c r="C26" s="183"/>
      <c r="D26" s="180"/>
      <c r="E26" s="181"/>
      <c r="F26" s="154" t="s">
        <v>11</v>
      </c>
      <c r="G26" s="184"/>
      <c r="H26" s="184"/>
      <c r="I26" s="327">
        <v>5200</v>
      </c>
      <c r="J26" s="156"/>
      <c r="K26" s="146"/>
      <c r="L26" s="146"/>
      <c r="M26" s="157"/>
      <c r="N26" s="157"/>
      <c r="O26" s="157"/>
      <c r="P26" s="65"/>
    </row>
    <row r="27" spans="2:16" ht="13.5" customHeight="1" hidden="1">
      <c r="B27" s="185" t="s">
        <v>3</v>
      </c>
      <c r="C27" s="183"/>
      <c r="D27" s="124"/>
      <c r="E27" s="65"/>
      <c r="F27" s="154" t="s">
        <v>11</v>
      </c>
      <c r="G27" s="184"/>
      <c r="H27" s="184"/>
      <c r="I27" s="327">
        <v>5200</v>
      </c>
      <c r="J27" s="156"/>
      <c r="K27" s="146"/>
      <c r="L27" s="146"/>
      <c r="M27" s="157"/>
      <c r="N27" s="157"/>
      <c r="O27" s="157"/>
      <c r="P27" s="65"/>
    </row>
    <row r="28" spans="2:16" ht="13.5" customHeight="1" hidden="1">
      <c r="B28" s="185" t="s">
        <v>51</v>
      </c>
      <c r="C28" s="183"/>
      <c r="D28" s="180"/>
      <c r="E28" s="181"/>
      <c r="F28" s="154" t="s">
        <v>11</v>
      </c>
      <c r="G28" s="186">
        <v>0</v>
      </c>
      <c r="H28" s="184"/>
      <c r="I28" s="327">
        <v>5200</v>
      </c>
      <c r="J28" s="156">
        <f>I28*G28</f>
        <v>0</v>
      </c>
      <c r="K28" s="146"/>
      <c r="L28" s="146"/>
      <c r="M28" s="157"/>
      <c r="N28" s="157"/>
      <c r="O28" s="157"/>
      <c r="P28" s="65"/>
    </row>
    <row r="29" spans="2:16" ht="13.5" customHeight="1" hidden="1">
      <c r="B29" s="185" t="s">
        <v>9</v>
      </c>
      <c r="C29" s="183"/>
      <c r="D29" s="180"/>
      <c r="E29" s="181"/>
      <c r="F29" s="154" t="s">
        <v>11</v>
      </c>
      <c r="G29" s="184"/>
      <c r="H29" s="184"/>
      <c r="I29" s="327">
        <v>5200</v>
      </c>
      <c r="J29" s="156"/>
      <c r="K29" s="146"/>
      <c r="L29" s="146"/>
      <c r="M29" s="157"/>
      <c r="N29" s="157"/>
      <c r="O29" s="157"/>
      <c r="P29" s="65"/>
    </row>
    <row r="30" spans="2:16" ht="13.5" customHeight="1">
      <c r="B30" s="185" t="s">
        <v>170</v>
      </c>
      <c r="C30" s="183"/>
      <c r="D30" s="180"/>
      <c r="E30" s="180"/>
      <c r="F30" s="154" t="s">
        <v>11</v>
      </c>
      <c r="G30" s="10">
        <v>0</v>
      </c>
      <c r="H30" s="187"/>
      <c r="I30" s="327">
        <f>константы!C1</f>
        <v>5600</v>
      </c>
      <c r="J30" s="156">
        <f>I30*G30</f>
        <v>0</v>
      </c>
      <c r="K30" s="146"/>
      <c r="L30" s="146"/>
      <c r="M30" s="157"/>
      <c r="N30" s="157"/>
      <c r="O30" s="157"/>
      <c r="P30" s="65"/>
    </row>
    <row r="31" spans="2:16" ht="13.5" customHeight="1" hidden="1">
      <c r="B31" s="185" t="s">
        <v>4</v>
      </c>
      <c r="C31" s="183"/>
      <c r="D31" s="180"/>
      <c r="E31" s="181"/>
      <c r="F31" s="154" t="s">
        <v>11</v>
      </c>
      <c r="G31" s="184"/>
      <c r="H31" s="184"/>
      <c r="I31" s="327">
        <v>5200</v>
      </c>
      <c r="J31" s="156"/>
      <c r="K31" s="146"/>
      <c r="L31" s="146"/>
      <c r="M31" s="157"/>
      <c r="N31" s="157"/>
      <c r="O31" s="157"/>
      <c r="P31" s="65"/>
    </row>
    <row r="32" spans="2:16" ht="13.5" customHeight="1" hidden="1">
      <c r="B32" s="185" t="s">
        <v>79</v>
      </c>
      <c r="C32" s="183"/>
      <c r="D32" s="188"/>
      <c r="E32" s="181"/>
      <c r="F32" s="154" t="s">
        <v>80</v>
      </c>
      <c r="G32" s="189"/>
      <c r="H32" s="184"/>
      <c r="I32" s="328"/>
      <c r="J32" s="295"/>
      <c r="K32" s="146"/>
      <c r="L32" s="146"/>
      <c r="M32" s="157"/>
      <c r="N32" s="157"/>
      <c r="O32" s="157"/>
      <c r="P32" s="65"/>
    </row>
    <row r="33" spans="2:16" ht="13.5" customHeight="1" hidden="1">
      <c r="B33" s="185" t="s">
        <v>27</v>
      </c>
      <c r="C33" s="183"/>
      <c r="D33" s="124"/>
      <c r="E33" s="65"/>
      <c r="F33" s="154" t="s">
        <v>11</v>
      </c>
      <c r="G33" s="184">
        <v>0</v>
      </c>
      <c r="H33" s="184"/>
      <c r="I33" s="327">
        <v>4200</v>
      </c>
      <c r="J33" s="156">
        <f>I33*G33</f>
        <v>0</v>
      </c>
      <c r="K33" s="146"/>
      <c r="L33" s="146"/>
      <c r="M33" s="157"/>
      <c r="N33" s="157"/>
      <c r="O33" s="157"/>
      <c r="P33" s="65"/>
    </row>
    <row r="34" spans="2:16" ht="13.5" customHeight="1">
      <c r="B34" s="190" t="s">
        <v>169</v>
      </c>
      <c r="C34" s="183"/>
      <c r="D34" s="191"/>
      <c r="E34" s="192"/>
      <c r="F34" s="154" t="s">
        <v>11</v>
      </c>
      <c r="G34" s="10">
        <v>0</v>
      </c>
      <c r="H34" s="184"/>
      <c r="I34" s="327">
        <f>константы!C1</f>
        <v>5600</v>
      </c>
      <c r="J34" s="156">
        <f>I34*G34</f>
        <v>0</v>
      </c>
      <c r="K34" s="146"/>
      <c r="L34" s="146"/>
      <c r="M34" s="157"/>
      <c r="N34" s="157"/>
      <c r="O34" s="157"/>
      <c r="P34" s="65"/>
    </row>
    <row r="35" spans="2:16" ht="13.5" customHeight="1" hidden="1">
      <c r="B35" s="185" t="s">
        <v>5</v>
      </c>
      <c r="C35" s="193"/>
      <c r="D35" s="180"/>
      <c r="E35" s="181"/>
      <c r="F35" s="154" t="s">
        <v>11</v>
      </c>
      <c r="G35" s="184"/>
      <c r="H35" s="184"/>
      <c r="I35" s="327"/>
      <c r="J35" s="156"/>
      <c r="K35" s="146"/>
      <c r="L35" s="146"/>
      <c r="M35" s="157"/>
      <c r="N35" s="157"/>
      <c r="O35" s="157"/>
      <c r="P35" s="65"/>
    </row>
    <row r="36" spans="2:16" ht="13.5" customHeight="1" hidden="1">
      <c r="B36" s="194" t="s">
        <v>21</v>
      </c>
      <c r="C36" s="159"/>
      <c r="D36" s="180"/>
      <c r="E36" s="181"/>
      <c r="F36" s="154" t="s">
        <v>11</v>
      </c>
      <c r="G36" s="184"/>
      <c r="H36" s="184"/>
      <c r="I36" s="327"/>
      <c r="J36" s="156">
        <f>I36*G36</f>
        <v>0</v>
      </c>
      <c r="K36" s="146"/>
      <c r="L36" s="146"/>
      <c r="M36" s="157"/>
      <c r="N36" s="157"/>
      <c r="O36" s="157"/>
      <c r="P36" s="65"/>
    </row>
    <row r="37" spans="2:16" ht="13.5" customHeight="1" hidden="1">
      <c r="B37" s="194" t="s">
        <v>26</v>
      </c>
      <c r="C37" s="159"/>
      <c r="D37" s="180"/>
      <c r="E37" s="181"/>
      <c r="F37" s="154" t="s">
        <v>11</v>
      </c>
      <c r="G37" s="184"/>
      <c r="H37" s="184"/>
      <c r="I37" s="327"/>
      <c r="J37" s="156">
        <f>I37*G37</f>
        <v>0</v>
      </c>
      <c r="K37" s="146"/>
      <c r="L37" s="146"/>
      <c r="M37" s="157"/>
      <c r="N37" s="157"/>
      <c r="O37" s="157"/>
      <c r="P37" s="65"/>
    </row>
    <row r="38" spans="2:16" ht="13.5" customHeight="1" hidden="1">
      <c r="B38" s="194" t="s">
        <v>22</v>
      </c>
      <c r="C38" s="159"/>
      <c r="D38" s="124"/>
      <c r="E38" s="65"/>
      <c r="F38" s="154" t="s">
        <v>11</v>
      </c>
      <c r="G38" s="184"/>
      <c r="H38" s="184"/>
      <c r="I38" s="327"/>
      <c r="J38" s="156">
        <f>I38*G38</f>
        <v>0</v>
      </c>
      <c r="K38" s="146"/>
      <c r="L38" s="146"/>
      <c r="M38" s="157"/>
      <c r="N38" s="157"/>
      <c r="O38" s="157"/>
      <c r="P38" s="65"/>
    </row>
    <row r="39" spans="2:16" ht="13.5" customHeight="1" hidden="1">
      <c r="B39" s="194" t="s">
        <v>6</v>
      </c>
      <c r="C39" s="159"/>
      <c r="D39" s="191"/>
      <c r="E39" s="192"/>
      <c r="F39" s="154" t="s">
        <v>11</v>
      </c>
      <c r="G39" s="184"/>
      <c r="H39" s="184"/>
      <c r="I39" s="327"/>
      <c r="J39" s="156"/>
      <c r="K39" s="146"/>
      <c r="L39" s="146"/>
      <c r="M39" s="157"/>
      <c r="N39" s="157"/>
      <c r="O39" s="157"/>
      <c r="P39" s="65"/>
    </row>
    <row r="40" spans="2:16" ht="13.5" customHeight="1" hidden="1">
      <c r="B40" s="194" t="s">
        <v>7</v>
      </c>
      <c r="C40" s="152"/>
      <c r="D40" s="180"/>
      <c r="E40" s="181"/>
      <c r="F40" s="154" t="s">
        <v>11</v>
      </c>
      <c r="G40" s="184"/>
      <c r="H40" s="184"/>
      <c r="I40" s="327"/>
      <c r="J40" s="156"/>
      <c r="K40" s="146"/>
      <c r="L40" s="146"/>
      <c r="M40" s="157"/>
      <c r="N40" s="157"/>
      <c r="O40" s="157"/>
      <c r="P40" s="65"/>
    </row>
    <row r="41" spans="2:16" ht="13.5" customHeight="1" hidden="1">
      <c r="B41" s="194" t="s">
        <v>8</v>
      </c>
      <c r="C41" s="159"/>
      <c r="D41" s="180"/>
      <c r="E41" s="181"/>
      <c r="F41" s="154" t="s">
        <v>11</v>
      </c>
      <c r="G41" s="184"/>
      <c r="H41" s="184"/>
      <c r="I41" s="327"/>
      <c r="J41" s="156"/>
      <c r="K41" s="146"/>
      <c r="L41" s="146"/>
      <c r="M41" s="157"/>
      <c r="N41" s="157"/>
      <c r="O41" s="157"/>
      <c r="P41" s="65"/>
    </row>
    <row r="42" spans="2:16" ht="13.5" customHeight="1">
      <c r="B42" s="337" t="s">
        <v>152</v>
      </c>
      <c r="C42" s="195"/>
      <c r="D42" s="24" t="s">
        <v>135</v>
      </c>
      <c r="E42" s="181"/>
      <c r="F42" s="154" t="s">
        <v>11</v>
      </c>
      <c r="G42" s="294">
        <f>IF(D12=0,0,IF(D42="нет",0,константы!G7/2))</f>
        <v>0</v>
      </c>
      <c r="H42" s="184"/>
      <c r="I42" s="327">
        <f>константы!C2</f>
        <v>4000</v>
      </c>
      <c r="J42" s="156">
        <f aca="true" t="shared" si="0" ref="J42:J47">I42*G42</f>
        <v>0</v>
      </c>
      <c r="K42" s="146"/>
      <c r="L42" s="146"/>
      <c r="M42" s="157"/>
      <c r="N42" s="157"/>
      <c r="O42" s="157"/>
      <c r="P42" s="65"/>
    </row>
    <row r="43" spans="2:16" ht="13.5" customHeight="1" hidden="1">
      <c r="B43" s="196" t="s">
        <v>52</v>
      </c>
      <c r="C43" s="159"/>
      <c r="D43" s="180"/>
      <c r="E43" s="181"/>
      <c r="F43" s="154" t="s">
        <v>11</v>
      </c>
      <c r="G43" s="294"/>
      <c r="H43" s="184"/>
      <c r="I43" s="327"/>
      <c r="J43" s="156">
        <f t="shared" si="0"/>
        <v>0</v>
      </c>
      <c r="K43" s="146"/>
      <c r="L43" s="146"/>
      <c r="M43" s="157"/>
      <c r="N43" s="157"/>
      <c r="O43" s="157"/>
      <c r="P43" s="65"/>
    </row>
    <row r="44" spans="2:16" ht="13.5" customHeight="1">
      <c r="B44" s="337" t="s">
        <v>153</v>
      </c>
      <c r="C44" s="197"/>
      <c r="D44" s="24" t="s">
        <v>135</v>
      </c>
      <c r="E44" s="321"/>
      <c r="F44" s="154" t="s">
        <v>11</v>
      </c>
      <c r="G44" s="294">
        <f>IF(D12=0,0,IF(D44="нет",0,константы!G7/2))</f>
        <v>0</v>
      </c>
      <c r="H44" s="184"/>
      <c r="I44" s="327">
        <f>I42</f>
        <v>4000</v>
      </c>
      <c r="J44" s="156">
        <f t="shared" si="0"/>
        <v>0</v>
      </c>
      <c r="K44" s="146"/>
      <c r="L44" s="146"/>
      <c r="M44" s="157"/>
      <c r="N44" s="157"/>
      <c r="O44" s="157"/>
      <c r="P44" s="65"/>
    </row>
    <row r="45" spans="2:16" ht="13.5" customHeight="1" hidden="1">
      <c r="B45" s="196" t="s">
        <v>53</v>
      </c>
      <c r="C45" s="198"/>
      <c r="D45" s="124"/>
      <c r="E45" s="65"/>
      <c r="F45" s="154" t="s">
        <v>11</v>
      </c>
      <c r="G45" s="184"/>
      <c r="H45" s="184"/>
      <c r="I45" s="327"/>
      <c r="J45" s="156">
        <f t="shared" si="0"/>
        <v>0</v>
      </c>
      <c r="K45" s="146"/>
      <c r="L45" s="146"/>
      <c r="M45" s="157"/>
      <c r="N45" s="157"/>
      <c r="O45" s="157"/>
      <c r="P45" s="65"/>
    </row>
    <row r="46" spans="2:16" ht="13.5" customHeight="1" hidden="1">
      <c r="B46" s="199" t="s">
        <v>32</v>
      </c>
      <c r="C46" s="159"/>
      <c r="D46" s="180"/>
      <c r="E46" s="181"/>
      <c r="F46" s="154" t="s">
        <v>11</v>
      </c>
      <c r="G46" s="184">
        <v>0</v>
      </c>
      <c r="H46" s="184"/>
      <c r="I46" s="327"/>
      <c r="J46" s="156">
        <f t="shared" si="0"/>
        <v>0</v>
      </c>
      <c r="K46" s="146"/>
      <c r="L46" s="146"/>
      <c r="M46" s="157"/>
      <c r="N46" s="157"/>
      <c r="O46" s="157"/>
      <c r="P46" s="65"/>
    </row>
    <row r="47" spans="2:16" ht="13.5" customHeight="1" hidden="1">
      <c r="B47" s="194" t="s">
        <v>23</v>
      </c>
      <c r="C47" s="159"/>
      <c r="D47" s="180"/>
      <c r="E47" s="181"/>
      <c r="F47" s="154" t="s">
        <v>11</v>
      </c>
      <c r="G47" s="184"/>
      <c r="H47" s="184"/>
      <c r="I47" s="327"/>
      <c r="J47" s="156">
        <f t="shared" si="0"/>
        <v>0</v>
      </c>
      <c r="K47" s="146"/>
      <c r="L47" s="146"/>
      <c r="M47" s="157"/>
      <c r="N47" s="157"/>
      <c r="O47" s="157"/>
      <c r="P47" s="65"/>
    </row>
    <row r="48" spans="2:16" ht="13.5" customHeight="1" hidden="1">
      <c r="B48" s="194" t="s">
        <v>0</v>
      </c>
      <c r="C48" s="159"/>
      <c r="D48" s="200"/>
      <c r="E48" s="201"/>
      <c r="F48" s="154" t="s">
        <v>10</v>
      </c>
      <c r="G48" s="184"/>
      <c r="H48" s="184"/>
      <c r="I48" s="327">
        <v>0</v>
      </c>
      <c r="J48" s="156"/>
      <c r="K48" s="146"/>
      <c r="L48" s="146"/>
      <c r="M48" s="157"/>
      <c r="N48" s="157"/>
      <c r="O48" s="157"/>
      <c r="P48" s="65"/>
    </row>
    <row r="49" spans="2:16" ht="13.5" customHeight="1" hidden="1">
      <c r="B49" s="194" t="s">
        <v>25</v>
      </c>
      <c r="C49" s="152"/>
      <c r="D49" s="200"/>
      <c r="E49" s="201"/>
      <c r="F49" s="154" t="s">
        <v>10</v>
      </c>
      <c r="G49" s="184"/>
      <c r="H49" s="184"/>
      <c r="I49" s="327"/>
      <c r="J49" s="156"/>
      <c r="K49" s="202"/>
      <c r="L49" s="146"/>
      <c r="M49" s="157"/>
      <c r="N49" s="157"/>
      <c r="O49" s="157"/>
      <c r="P49" s="65"/>
    </row>
    <row r="50" spans="2:16" ht="13.5" customHeight="1" hidden="1">
      <c r="B50" s="194" t="s">
        <v>24</v>
      </c>
      <c r="C50" s="159"/>
      <c r="D50" s="200"/>
      <c r="E50" s="201"/>
      <c r="F50" s="154" t="s">
        <v>10</v>
      </c>
      <c r="G50" s="184"/>
      <c r="H50" s="184"/>
      <c r="I50" s="327"/>
      <c r="J50" s="156"/>
      <c r="K50" s="202"/>
      <c r="L50" s="146"/>
      <c r="M50" s="157"/>
      <c r="N50" s="157"/>
      <c r="O50" s="157"/>
      <c r="P50" s="65"/>
    </row>
    <row r="51" spans="2:16" ht="13.5" customHeight="1" hidden="1">
      <c r="B51" s="194" t="s">
        <v>1</v>
      </c>
      <c r="C51" s="152"/>
      <c r="D51" s="200"/>
      <c r="E51" s="201"/>
      <c r="F51" s="154" t="s">
        <v>12</v>
      </c>
      <c r="G51" s="184">
        <v>0</v>
      </c>
      <c r="H51" s="203"/>
      <c r="I51" s="327">
        <v>0</v>
      </c>
      <c r="J51" s="156">
        <v>0</v>
      </c>
      <c r="K51" s="146"/>
      <c r="L51" s="146"/>
      <c r="M51" s="157"/>
      <c r="N51" s="157"/>
      <c r="O51" s="157"/>
      <c r="P51" s="65"/>
    </row>
    <row r="52" spans="2:16" ht="13.5" customHeight="1" hidden="1">
      <c r="B52" s="194" t="s">
        <v>62</v>
      </c>
      <c r="C52" s="159"/>
      <c r="D52" s="200"/>
      <c r="E52" s="201"/>
      <c r="F52" s="154" t="s">
        <v>61</v>
      </c>
      <c r="G52" s="184">
        <v>0</v>
      </c>
      <c r="H52" s="182"/>
      <c r="I52" s="327">
        <v>200</v>
      </c>
      <c r="J52" s="156">
        <f>I52*G52</f>
        <v>0</v>
      </c>
      <c r="K52" s="146"/>
      <c r="L52" s="204"/>
      <c r="M52" s="157"/>
      <c r="N52" s="157"/>
      <c r="O52" s="157"/>
      <c r="P52" s="65"/>
    </row>
    <row r="53" spans="2:16" ht="13.5" customHeight="1" hidden="1">
      <c r="B53" s="185"/>
      <c r="C53" s="193"/>
      <c r="D53" s="124"/>
      <c r="E53" s="65"/>
      <c r="F53" s="205" t="s">
        <v>16</v>
      </c>
      <c r="G53" s="206"/>
      <c r="H53" s="206"/>
      <c r="I53" s="329"/>
      <c r="J53" s="207"/>
      <c r="K53" s="146"/>
      <c r="L53" s="146"/>
      <c r="M53" s="157"/>
      <c r="N53" s="157"/>
      <c r="O53" s="157"/>
      <c r="P53" s="65"/>
    </row>
    <row r="54" spans="2:16" ht="13.5" customHeight="1">
      <c r="B54" s="185" t="s">
        <v>138</v>
      </c>
      <c r="C54" s="183"/>
      <c r="D54" s="180"/>
      <c r="E54" s="180"/>
      <c r="F54" s="208" t="s">
        <v>66</v>
      </c>
      <c r="G54" s="297">
        <f>IF(D12=0,0,G55)</f>
        <v>0</v>
      </c>
      <c r="H54" s="209"/>
      <c r="I54" s="327">
        <f>IF(константы!K4="да",константы!K3,0)</f>
        <v>6000</v>
      </c>
      <c r="J54" s="156">
        <f>G54*I54</f>
        <v>0</v>
      </c>
      <c r="K54" s="146"/>
      <c r="L54" s="146"/>
      <c r="M54" s="157"/>
      <c r="N54" s="157"/>
      <c r="O54" s="157"/>
      <c r="P54" s="65"/>
    </row>
    <row r="55" spans="2:16" ht="13.5" customHeight="1">
      <c r="B55" s="210" t="s">
        <v>154</v>
      </c>
      <c r="C55" s="183"/>
      <c r="D55" s="180"/>
      <c r="E55" s="180"/>
      <c r="F55" s="208" t="s">
        <v>66</v>
      </c>
      <c r="G55" s="298">
        <f>IF(D12=0,0,(IF(константы!J10=0,"0",IF(константы!J10/константы!J6&lt;=1.008,"1",IF(константы!J10/константы!J6&lt;=2,"2",IF(константы!J10/константы!J6&lt;=3,"3",IF(константы!J10/константы!J6&lt;=4,"4",IF(константы!J10/константы!J6&lt;=5,"5"))))))))</f>
        <v>0</v>
      </c>
      <c r="H55" s="209"/>
      <c r="I55" s="330">
        <f>константы!C4</f>
        <v>33000</v>
      </c>
      <c r="J55" s="156">
        <f>I55*G55</f>
        <v>0</v>
      </c>
      <c r="K55" s="146"/>
      <c r="L55" s="146"/>
      <c r="M55" s="157"/>
      <c r="N55" s="157"/>
      <c r="O55" s="157"/>
      <c r="P55" s="65"/>
    </row>
    <row r="56" spans="2:16" ht="13.5" customHeight="1" thickBot="1">
      <c r="B56" s="185" t="s">
        <v>155</v>
      </c>
      <c r="C56" s="183"/>
      <c r="D56" s="180"/>
      <c r="E56" s="211"/>
      <c r="F56" s="205" t="s">
        <v>28</v>
      </c>
      <c r="G56" s="11">
        <v>0</v>
      </c>
      <c r="H56" s="209"/>
      <c r="I56" s="330">
        <v>60</v>
      </c>
      <c r="J56" s="296">
        <f>G55*I56*G56</f>
        <v>0</v>
      </c>
      <c r="K56" s="146"/>
      <c r="L56" s="146"/>
      <c r="M56" s="157"/>
      <c r="N56" s="157"/>
      <c r="O56" s="157"/>
      <c r="P56" s="65"/>
    </row>
    <row r="57" spans="2:16" ht="13.5" customHeight="1" thickBot="1">
      <c r="B57" s="391" t="s">
        <v>150</v>
      </c>
      <c r="C57" s="392"/>
      <c r="D57" s="392"/>
      <c r="E57" s="392"/>
      <c r="F57" s="392"/>
      <c r="G57" s="392"/>
      <c r="H57" s="392"/>
      <c r="I57" s="393"/>
      <c r="J57" s="212">
        <f>SUM(J12:J56)-J17-J18</f>
        <v>0</v>
      </c>
      <c r="K57" s="213"/>
      <c r="L57" s="213"/>
      <c r="M57" s="157"/>
      <c r="N57" s="214"/>
      <c r="O57" s="215"/>
      <c r="P57" s="124"/>
    </row>
    <row r="58" spans="2:16" ht="12" customHeight="1" hidden="1">
      <c r="B58" s="179" t="s">
        <v>33</v>
      </c>
      <c r="C58" s="152"/>
      <c r="D58" s="65"/>
      <c r="E58" s="65"/>
      <c r="F58" s="216"/>
      <c r="G58" s="216"/>
      <c r="H58" s="216"/>
      <c r="I58" s="216"/>
      <c r="J58" s="217"/>
      <c r="K58" s="218"/>
      <c r="L58" s="218"/>
      <c r="M58" s="157"/>
      <c r="N58" s="157"/>
      <c r="O58" s="157"/>
      <c r="P58" s="65"/>
    </row>
    <row r="59" spans="2:16" ht="26.25" customHeight="1" hidden="1">
      <c r="B59" s="219" t="s">
        <v>34</v>
      </c>
      <c r="C59" s="220"/>
      <c r="D59" s="191"/>
      <c r="E59" s="191"/>
      <c r="F59" s="221" t="s">
        <v>16</v>
      </c>
      <c r="G59" s="222"/>
      <c r="H59" s="222"/>
      <c r="I59" s="223"/>
      <c r="J59" s="224"/>
      <c r="K59" s="225"/>
      <c r="L59" s="225"/>
      <c r="M59" s="226"/>
      <c r="N59" s="226"/>
      <c r="O59" s="157"/>
      <c r="P59" s="65"/>
    </row>
    <row r="60" spans="2:16" ht="14.25" customHeight="1" hidden="1">
      <c r="B60" s="219" t="s">
        <v>35</v>
      </c>
      <c r="C60" s="227"/>
      <c r="D60" s="180"/>
      <c r="E60" s="180"/>
      <c r="F60" s="205" t="s">
        <v>31</v>
      </c>
      <c r="G60" s="222"/>
      <c r="H60" s="222"/>
      <c r="I60" s="228">
        <v>325</v>
      </c>
      <c r="J60" s="162"/>
      <c r="K60" s="225"/>
      <c r="L60" s="225"/>
      <c r="M60" s="226"/>
      <c r="N60" s="226"/>
      <c r="O60" s="157"/>
      <c r="P60" s="65"/>
    </row>
    <row r="61" spans="2:16" ht="14.25" customHeight="1" hidden="1">
      <c r="B61" s="219" t="s">
        <v>36</v>
      </c>
      <c r="C61" s="220"/>
      <c r="D61" s="180"/>
      <c r="E61" s="180"/>
      <c r="F61" s="205" t="s">
        <v>31</v>
      </c>
      <c r="G61" s="222"/>
      <c r="H61" s="222"/>
      <c r="I61" s="228">
        <v>325</v>
      </c>
      <c r="J61" s="162"/>
      <c r="K61" s="225"/>
      <c r="L61" s="225"/>
      <c r="M61" s="226"/>
      <c r="N61" s="226"/>
      <c r="O61" s="157"/>
      <c r="P61" s="65"/>
    </row>
    <row r="62" spans="2:16" ht="13.5" customHeight="1" hidden="1">
      <c r="B62" s="219" t="s">
        <v>37</v>
      </c>
      <c r="C62" s="229"/>
      <c r="D62" s="124"/>
      <c r="E62" s="65"/>
      <c r="F62" s="221" t="s">
        <v>16</v>
      </c>
      <c r="G62" s="222"/>
      <c r="H62" s="222"/>
      <c r="I62" s="223"/>
      <c r="J62" s="162"/>
      <c r="K62" s="225"/>
      <c r="L62" s="225"/>
      <c r="M62" s="226"/>
      <c r="N62" s="226"/>
      <c r="O62" s="157"/>
      <c r="P62" s="65"/>
    </row>
    <row r="63" spans="2:16" ht="25.5" customHeight="1" hidden="1">
      <c r="B63" s="194" t="s">
        <v>38</v>
      </c>
      <c r="C63" s="198"/>
      <c r="D63" s="191"/>
      <c r="E63" s="191"/>
      <c r="F63" s="221" t="s">
        <v>16</v>
      </c>
      <c r="G63" s="230"/>
      <c r="H63" s="230"/>
      <c r="I63" s="228"/>
      <c r="J63" s="162"/>
      <c r="K63" s="225"/>
      <c r="L63" s="225"/>
      <c r="M63" s="226"/>
      <c r="N63" s="226"/>
      <c r="O63" s="157"/>
      <c r="P63" s="65"/>
    </row>
    <row r="64" spans="2:16" ht="13.5" customHeight="1" hidden="1">
      <c r="B64" s="194" t="s">
        <v>39</v>
      </c>
      <c r="C64" s="198"/>
      <c r="D64" s="191"/>
      <c r="E64" s="191"/>
      <c r="F64" s="205" t="s">
        <v>31</v>
      </c>
      <c r="G64" s="230"/>
      <c r="H64" s="230"/>
      <c r="I64" s="228"/>
      <c r="J64" s="162"/>
      <c r="K64" s="225"/>
      <c r="L64" s="225"/>
      <c r="M64" s="226"/>
      <c r="N64" s="226"/>
      <c r="O64" s="157"/>
      <c r="P64" s="65"/>
    </row>
    <row r="65" spans="2:16" ht="13.5" customHeight="1" hidden="1">
      <c r="B65" s="194" t="s">
        <v>40</v>
      </c>
      <c r="C65" s="159"/>
      <c r="D65" s="180"/>
      <c r="E65" s="180"/>
      <c r="F65" s="205" t="s">
        <v>31</v>
      </c>
      <c r="G65" s="230"/>
      <c r="H65" s="230"/>
      <c r="I65" s="228"/>
      <c r="J65" s="162"/>
      <c r="K65" s="225"/>
      <c r="L65" s="225"/>
      <c r="M65" s="226"/>
      <c r="N65" s="226"/>
      <c r="O65" s="157"/>
      <c r="P65" s="65"/>
    </row>
    <row r="66" spans="2:16" ht="13.5" customHeight="1" hidden="1">
      <c r="B66" s="194" t="s">
        <v>41</v>
      </c>
      <c r="C66" s="159"/>
      <c r="D66" s="124"/>
      <c r="E66" s="65"/>
      <c r="F66" s="205" t="s">
        <v>31</v>
      </c>
      <c r="G66" s="230"/>
      <c r="H66" s="230"/>
      <c r="I66" s="230">
        <v>325</v>
      </c>
      <c r="J66" s="156"/>
      <c r="K66" s="225"/>
      <c r="L66" s="225"/>
      <c r="M66" s="226"/>
      <c r="N66" s="226"/>
      <c r="O66" s="157"/>
      <c r="P66" s="65"/>
    </row>
    <row r="67" spans="2:16" ht="13.5" customHeight="1" hidden="1">
      <c r="B67" s="194" t="s">
        <v>42</v>
      </c>
      <c r="C67" s="159"/>
      <c r="D67" s="180"/>
      <c r="E67" s="180"/>
      <c r="F67" s="205" t="s">
        <v>31</v>
      </c>
      <c r="G67" s="230"/>
      <c r="H67" s="230"/>
      <c r="I67" s="230">
        <v>325</v>
      </c>
      <c r="J67" s="156"/>
      <c r="K67" s="225"/>
      <c r="L67" s="225"/>
      <c r="M67" s="226"/>
      <c r="N67" s="226"/>
      <c r="O67" s="157"/>
      <c r="P67" s="65"/>
    </row>
    <row r="68" spans="2:16" ht="13.5" customHeight="1" hidden="1">
      <c r="B68" s="194" t="s">
        <v>43</v>
      </c>
      <c r="C68" s="152"/>
      <c r="D68" s="200"/>
      <c r="E68" s="200"/>
      <c r="F68" s="205" t="s">
        <v>31</v>
      </c>
      <c r="G68" s="230"/>
      <c r="H68" s="230"/>
      <c r="I68" s="230">
        <v>325</v>
      </c>
      <c r="J68" s="156"/>
      <c r="K68" s="225"/>
      <c r="L68" s="225"/>
      <c r="M68" s="157"/>
      <c r="N68" s="157"/>
      <c r="O68" s="157"/>
      <c r="P68" s="65"/>
    </row>
    <row r="69" spans="2:16" ht="13.5" customHeight="1" hidden="1">
      <c r="B69" s="194" t="s">
        <v>44</v>
      </c>
      <c r="C69" s="159"/>
      <c r="D69" s="180"/>
      <c r="E69" s="180"/>
      <c r="F69" s="205" t="s">
        <v>45</v>
      </c>
      <c r="G69" s="231"/>
      <c r="H69" s="231"/>
      <c r="I69" s="231"/>
      <c r="J69" s="156"/>
      <c r="K69" s="232"/>
      <c r="L69" s="225"/>
      <c r="M69" s="157"/>
      <c r="N69" s="157"/>
      <c r="O69" s="157"/>
      <c r="P69" s="65"/>
    </row>
    <row r="70" spans="2:16" ht="13.5" customHeight="1" hidden="1">
      <c r="B70" s="194" t="s">
        <v>46</v>
      </c>
      <c r="C70" s="152"/>
      <c r="D70" s="124"/>
      <c r="E70" s="65"/>
      <c r="F70" s="205" t="s">
        <v>45</v>
      </c>
      <c r="G70" s="230"/>
      <c r="H70" s="230"/>
      <c r="I70" s="230">
        <v>2000</v>
      </c>
      <c r="J70" s="156"/>
      <c r="K70" s="225"/>
      <c r="L70" s="225"/>
      <c r="M70" s="157"/>
      <c r="N70" s="157"/>
      <c r="O70" s="157"/>
      <c r="P70" s="65"/>
    </row>
    <row r="71" spans="2:16" ht="13.5" customHeight="1" hidden="1">
      <c r="B71" s="194" t="s">
        <v>47</v>
      </c>
      <c r="C71" s="198"/>
      <c r="D71" s="191"/>
      <c r="E71" s="191"/>
      <c r="F71" s="205" t="s">
        <v>45</v>
      </c>
      <c r="G71" s="230"/>
      <c r="H71" s="230"/>
      <c r="I71" s="230">
        <v>2000</v>
      </c>
      <c r="J71" s="156"/>
      <c r="K71" s="225"/>
      <c r="L71" s="225"/>
      <c r="M71" s="157"/>
      <c r="N71" s="157"/>
      <c r="O71" s="157"/>
      <c r="P71" s="65"/>
    </row>
    <row r="72" spans="2:16" ht="13.5" customHeight="1" hidden="1">
      <c r="B72" s="194" t="s">
        <v>48</v>
      </c>
      <c r="C72" s="198"/>
      <c r="D72" s="180"/>
      <c r="E72" s="180"/>
      <c r="F72" s="205" t="s">
        <v>31</v>
      </c>
      <c r="G72" s="230"/>
      <c r="H72" s="230"/>
      <c r="I72" s="230">
        <v>325</v>
      </c>
      <c r="J72" s="156"/>
      <c r="K72" s="225"/>
      <c r="L72" s="225"/>
      <c r="M72" s="157"/>
      <c r="N72" s="157"/>
      <c r="O72" s="157"/>
      <c r="P72" s="65"/>
    </row>
    <row r="73" spans="2:16" ht="13.5" customHeight="1" hidden="1">
      <c r="B73" s="194" t="s">
        <v>49</v>
      </c>
      <c r="C73" s="198"/>
      <c r="D73" s="200"/>
      <c r="E73" s="200"/>
      <c r="F73" s="205" t="s">
        <v>31</v>
      </c>
      <c r="G73" s="230"/>
      <c r="H73" s="230"/>
      <c r="I73" s="228">
        <v>275</v>
      </c>
      <c r="J73" s="162"/>
      <c r="K73" s="225"/>
      <c r="L73" s="225"/>
      <c r="M73" s="157"/>
      <c r="N73" s="157"/>
      <c r="O73" s="157"/>
      <c r="P73" s="65"/>
    </row>
    <row r="74" spans="2:16" ht="13.5" customHeight="1" hidden="1">
      <c r="B74" s="194" t="s">
        <v>50</v>
      </c>
      <c r="C74" s="198"/>
      <c r="D74" s="180"/>
      <c r="E74" s="200"/>
      <c r="F74" s="205" t="s">
        <v>17</v>
      </c>
      <c r="G74" s="233"/>
      <c r="H74" s="234"/>
      <c r="I74" s="231"/>
      <c r="J74" s="156"/>
      <c r="K74" s="232"/>
      <c r="L74" s="225"/>
      <c r="M74" s="157"/>
      <c r="N74" s="157"/>
      <c r="O74" s="157"/>
      <c r="P74" s="65"/>
    </row>
    <row r="75" spans="2:16" ht="13.5" customHeight="1" hidden="1">
      <c r="B75" s="27" t="s">
        <v>89</v>
      </c>
      <c r="C75" s="159"/>
      <c r="D75" s="235" t="s">
        <v>70</v>
      </c>
      <c r="E75" s="200"/>
      <c r="F75" s="205" t="s">
        <v>45</v>
      </c>
      <c r="G75" s="228" t="str">
        <f>IF(D75="нет","0",IF(D10*L10=0,0,IF(D10*L10&lt;=30,1,IF(D10*L10&lt;=60,2,IF(D10*L10&lt;=90,3,IF(D10*L10&lt;=120,4))))))</f>
        <v>0</v>
      </c>
      <c r="H75" s="228"/>
      <c r="I75" s="228" t="str">
        <f>IF(D75="да",константы!E4,"0")</f>
        <v>0</v>
      </c>
      <c r="J75" s="162">
        <f>G75*I75</f>
        <v>0</v>
      </c>
      <c r="K75" s="225"/>
      <c r="L75" s="225"/>
      <c r="M75" s="157"/>
      <c r="N75" s="157"/>
      <c r="O75" s="157"/>
      <c r="P75" s="65"/>
    </row>
    <row r="76" spans="2:16" ht="14.25" customHeight="1" hidden="1">
      <c r="B76" s="21" t="s">
        <v>125</v>
      </c>
      <c r="C76" s="159"/>
      <c r="D76" s="235" t="s">
        <v>70</v>
      </c>
      <c r="E76" s="180"/>
      <c r="F76" s="205" t="s">
        <v>45</v>
      </c>
      <c r="G76" s="236" t="str">
        <f>IF(D76="да",1,"0")</f>
        <v>0</v>
      </c>
      <c r="H76" s="236"/>
      <c r="I76" s="236" t="str">
        <f>IF(D76="да",константы!F10,"0")</f>
        <v>0</v>
      </c>
      <c r="J76" s="162">
        <f>G76*I76</f>
        <v>0</v>
      </c>
      <c r="K76" s="225"/>
      <c r="L76" s="225"/>
      <c r="M76" s="157"/>
      <c r="N76" s="157"/>
      <c r="O76" s="157"/>
      <c r="P76" s="65"/>
    </row>
    <row r="77" spans="2:16" ht="16.5" customHeight="1" hidden="1">
      <c r="B77" s="4" t="s">
        <v>90</v>
      </c>
      <c r="C77" s="159"/>
      <c r="D77" s="235" t="s">
        <v>70</v>
      </c>
      <c r="E77" s="237"/>
      <c r="F77" s="205" t="s">
        <v>16</v>
      </c>
      <c r="G77" s="377"/>
      <c r="H77" s="378"/>
      <c r="I77" s="379"/>
      <c r="J77" s="162"/>
      <c r="K77" s="225"/>
      <c r="L77" s="225"/>
      <c r="M77" s="157"/>
      <c r="N77" s="157"/>
      <c r="O77" s="157"/>
      <c r="P77" s="65"/>
    </row>
    <row r="78" spans="2:16" ht="13.5" customHeight="1">
      <c r="B78" s="337" t="s">
        <v>167</v>
      </c>
      <c r="C78" s="238"/>
      <c r="D78" s="22" t="s">
        <v>70</v>
      </c>
      <c r="E78" s="239"/>
      <c r="F78" s="205" t="s">
        <v>17</v>
      </c>
      <c r="G78" s="299">
        <f>IF(D78="да",(D12*G12+D13*G13+D14*G14)*2,0)</f>
        <v>0</v>
      </c>
      <c r="H78" s="240"/>
      <c r="I78" s="300" t="str">
        <f>IF(D78="да",константы!C10,"0")</f>
        <v>0</v>
      </c>
      <c r="J78" s="331">
        <f>G78*I78</f>
        <v>0</v>
      </c>
      <c r="K78" s="225"/>
      <c r="L78" s="225"/>
      <c r="M78" s="157"/>
      <c r="N78" s="157"/>
      <c r="O78" s="157"/>
      <c r="P78" s="65"/>
    </row>
    <row r="79" spans="2:16" ht="12" customHeight="1" thickBot="1">
      <c r="B79" s="241" t="s">
        <v>91</v>
      </c>
      <c r="C79" s="238"/>
      <c r="D79" s="242"/>
      <c r="E79" s="191"/>
      <c r="F79" s="205" t="s">
        <v>16</v>
      </c>
      <c r="G79" s="299"/>
      <c r="H79" s="243"/>
      <c r="I79" s="301"/>
      <c r="J79" s="332">
        <v>0</v>
      </c>
      <c r="K79" s="213"/>
      <c r="L79" s="213"/>
      <c r="M79" s="244"/>
      <c r="N79" s="157"/>
      <c r="O79" s="157"/>
      <c r="P79" s="65"/>
    </row>
    <row r="80" spans="2:16" ht="14.25" customHeight="1" thickBot="1">
      <c r="B80" s="391" t="s">
        <v>151</v>
      </c>
      <c r="C80" s="392"/>
      <c r="D80" s="392"/>
      <c r="E80" s="392"/>
      <c r="F80" s="392"/>
      <c r="G80" s="442"/>
      <c r="H80" s="442"/>
      <c r="I80" s="443"/>
      <c r="J80" s="323">
        <f>IF((E12+E13+E14)&lt;30,((J57-J56-J55-J54-J15-J16)*(константы!C5-50%)+J75+J76+J78+J79+J17+J18),IF((E12+E13+E14)&lt;45,((J57-J56-J55-J54-J15-J16)*(константы!C5-60%)+J75+J76+J78+J79+J17+J18),IF((E12+E13+E14)&lt;55,((J57-J56-J55-J54-J15-J16)*(константы!C5-62.5%)+J75+J76+J78+J79+J17+J18),IF((E12+E13+E14)&lt;75,((J57-J56-J55-J54-J15-J16)*(константы!C5-65%)+J75+J76+J78+J79+J17+J18),IF((E12+E13+E14)&lt;90,((J57-J56-J55-J54-J15-J16)*(константы!C5-67.5%)+J75+J76+J78+J79+J17+J18),((J57-J56-J55-J54-J15-J16)*(константы!C5-70%)+J75+J76+J78+J79+J17+J18))))))</f>
        <v>0</v>
      </c>
      <c r="K80" s="157"/>
      <c r="L80" s="245"/>
      <c r="M80" s="245"/>
      <c r="N80" s="245"/>
      <c r="O80" s="245"/>
      <c r="P80" s="65"/>
    </row>
    <row r="81" spans="2:17" ht="42" customHeight="1" thickBot="1">
      <c r="B81" s="449" t="s">
        <v>160</v>
      </c>
      <c r="C81" s="450"/>
      <c r="D81" s="450"/>
      <c r="E81" s="450"/>
      <c r="F81" s="450"/>
      <c r="G81" s="450"/>
      <c r="H81" s="450"/>
      <c r="I81" s="451"/>
      <c r="J81" s="246">
        <f>J57+J80</f>
        <v>0</v>
      </c>
      <c r="K81" s="444" t="str">
        <f>IF(G24=0,"пока дом БЕЗ КРЫШИ и балок! НЕ ЗАБУДТЕ ввести ДЛИНУ и ШИРИНУ дома в ячейку D10 и L10",IF(G25=0,"пока дом БЕЗ КРЫШИ и балок! НЕ ЗАБУДТЕ ввести ДЛИНУ и ШИРИНУ дома в ячейку D10 и L10",IF(G42=0,"Все данные введены правильно. Это полная цена дома с доставкой и сборкой, но Вы исключили черновой пол 1-го этажа",IF(G44=0,"Все данные введены правильно. Это полная цена дома с доставкой и сборкой, но Вы исключили черновой пол 2-го этажа",IF(G24&gt;0,"Все данные введены правильно. Это полная цена дома с доставкой и сборкой",IF(G25&gt;0,"Все данные введены правильно. Это полная цена дома с доставкой и сборкой",IF(G42&gt;0,"Все данные введены правильно. Это полная цена дома с доставкой и сборкой",IF(G44&gt;0,"Все данные введены правильно. Это полная цена дома с доставкой и сборкой"))))))))</f>
        <v>пока дом БЕЗ КРЫШИ и балок! НЕ ЗАБУДТЕ ввести ДЛИНУ и ШИРИНУ дома в ячейку D10 и L10</v>
      </c>
      <c r="L81" s="445"/>
      <c r="M81" s="445"/>
      <c r="N81" s="445"/>
      <c r="O81" s="445"/>
      <c r="P81" s="445"/>
      <c r="Q81" s="28"/>
    </row>
    <row r="82" spans="2:16" ht="12" customHeight="1" thickBot="1">
      <c r="B82" s="446" t="s">
        <v>144</v>
      </c>
      <c r="C82" s="447"/>
      <c r="D82" s="447"/>
      <c r="E82" s="447"/>
      <c r="F82" s="447"/>
      <c r="G82" s="447"/>
      <c r="H82" s="447"/>
      <c r="I82" s="447"/>
      <c r="J82" s="447"/>
      <c r="K82" s="447"/>
      <c r="L82" s="448"/>
      <c r="M82" s="247"/>
      <c r="N82" s="248"/>
      <c r="O82" s="248"/>
      <c r="P82" s="191"/>
    </row>
    <row r="83" spans="2:16" ht="3.75" customHeight="1" thickBot="1">
      <c r="B83" s="50"/>
      <c r="C83" s="50"/>
      <c r="D83" s="65"/>
      <c r="E83" s="65"/>
      <c r="F83" s="50"/>
      <c r="G83" s="50"/>
      <c r="H83" s="50"/>
      <c r="I83" s="50"/>
      <c r="J83" s="50"/>
      <c r="K83" s="50"/>
      <c r="L83" s="65"/>
      <c r="M83" s="248"/>
      <c r="N83" s="248"/>
      <c r="O83" s="248"/>
      <c r="P83" s="65"/>
    </row>
    <row r="84" spans="2:16" ht="11.25" customHeight="1" thickBot="1">
      <c r="B84" s="399" t="s">
        <v>60</v>
      </c>
      <c r="C84" s="400"/>
      <c r="D84" s="400"/>
      <c r="E84" s="400"/>
      <c r="F84" s="400"/>
      <c r="G84" s="400"/>
      <c r="H84" s="400"/>
      <c r="I84" s="400"/>
      <c r="J84" s="302" t="s">
        <v>14</v>
      </c>
      <c r="K84" s="303"/>
      <c r="L84" s="304" t="s">
        <v>15</v>
      </c>
      <c r="M84" s="249"/>
      <c r="N84" s="249"/>
      <c r="O84" s="249"/>
      <c r="P84" s="65"/>
    </row>
    <row r="85" spans="2:16" ht="8.25" customHeight="1">
      <c r="B85" s="401"/>
      <c r="C85" s="402"/>
      <c r="D85" s="402"/>
      <c r="E85" s="402"/>
      <c r="F85" s="402"/>
      <c r="G85" s="402"/>
      <c r="H85" s="402"/>
      <c r="I85" s="402"/>
      <c r="J85" s="418"/>
      <c r="K85" s="419"/>
      <c r="L85" s="420"/>
      <c r="M85" s="250"/>
      <c r="N85" s="250"/>
      <c r="O85" s="250"/>
      <c r="P85" s="65"/>
    </row>
    <row r="86" spans="2:16" ht="3" customHeight="1">
      <c r="B86" s="401"/>
      <c r="C86" s="402"/>
      <c r="D86" s="402"/>
      <c r="E86" s="402"/>
      <c r="F86" s="402"/>
      <c r="G86" s="402"/>
      <c r="H86" s="402"/>
      <c r="I86" s="402"/>
      <c r="J86" s="418"/>
      <c r="K86" s="419"/>
      <c r="L86" s="420"/>
      <c r="M86" s="250"/>
      <c r="N86" s="250"/>
      <c r="O86" s="250"/>
      <c r="P86" s="65"/>
    </row>
    <row r="87" spans="2:16" ht="0.75" customHeight="1" thickBot="1">
      <c r="B87" s="305"/>
      <c r="C87" s="306"/>
      <c r="D87" s="306"/>
      <c r="E87" s="306"/>
      <c r="F87" s="306"/>
      <c r="G87" s="306"/>
      <c r="H87" s="306"/>
      <c r="I87" s="306"/>
      <c r="J87" s="421"/>
      <c r="K87" s="422"/>
      <c r="L87" s="423"/>
      <c r="M87" s="250"/>
      <c r="N87" s="250"/>
      <c r="O87" s="250"/>
      <c r="P87" s="65"/>
    </row>
    <row r="88" spans="2:16" ht="2.25" customHeight="1" thickBot="1">
      <c r="B88" s="307"/>
      <c r="C88" s="308"/>
      <c r="D88" s="309"/>
      <c r="E88" s="248"/>
      <c r="F88" s="307"/>
      <c r="G88" s="307"/>
      <c r="H88" s="307"/>
      <c r="I88" s="307"/>
      <c r="J88" s="307"/>
      <c r="K88" s="307"/>
      <c r="L88" s="310"/>
      <c r="M88" s="248"/>
      <c r="N88" s="248"/>
      <c r="O88" s="248"/>
      <c r="P88" s="65"/>
    </row>
    <row r="89" spans="2:16" ht="12" customHeight="1" thickBot="1">
      <c r="B89" s="403" t="s">
        <v>122</v>
      </c>
      <c r="C89" s="404"/>
      <c r="D89" s="404"/>
      <c r="E89" s="405"/>
      <c r="F89" s="412" t="s">
        <v>18</v>
      </c>
      <c r="G89" s="413"/>
      <c r="H89" s="413"/>
      <c r="I89" s="413"/>
      <c r="J89" s="413"/>
      <c r="K89" s="413"/>
      <c r="L89" s="311"/>
      <c r="M89" s="251"/>
      <c r="N89" s="251"/>
      <c r="O89" s="251"/>
      <c r="P89" s="65"/>
    </row>
    <row r="90" spans="2:16" ht="21.75" customHeight="1" thickBot="1">
      <c r="B90" s="406"/>
      <c r="C90" s="407"/>
      <c r="D90" s="407"/>
      <c r="E90" s="408"/>
      <c r="F90" s="312" t="s">
        <v>19</v>
      </c>
      <c r="G90" s="313"/>
      <c r="H90" s="313"/>
      <c r="I90" s="313" t="s">
        <v>20</v>
      </c>
      <c r="J90" s="313"/>
      <c r="K90" s="314" t="s">
        <v>57</v>
      </c>
      <c r="L90" s="315"/>
      <c r="M90" s="252"/>
      <c r="N90" s="252"/>
      <c r="O90" s="253"/>
      <c r="P90" s="65"/>
    </row>
    <row r="91" spans="2:16" ht="20.25" customHeight="1">
      <c r="B91" s="406"/>
      <c r="C91" s="407"/>
      <c r="D91" s="407"/>
      <c r="E91" s="408"/>
      <c r="F91" s="316"/>
      <c r="G91" s="424" t="s">
        <v>145</v>
      </c>
      <c r="H91" s="425"/>
      <c r="I91" s="425"/>
      <c r="J91" s="426"/>
      <c r="K91" s="322">
        <f>(J57-J54-J55-J56)*13%</f>
        <v>0</v>
      </c>
      <c r="L91" s="435">
        <f>K91+K92</f>
        <v>0</v>
      </c>
      <c r="M91" s="254"/>
      <c r="N91" s="254"/>
      <c r="O91" s="255"/>
      <c r="P91" s="65"/>
    </row>
    <row r="92" spans="2:16" ht="36" customHeight="1">
      <c r="B92" s="406"/>
      <c r="C92" s="407"/>
      <c r="D92" s="407"/>
      <c r="E92" s="408"/>
      <c r="F92" s="317"/>
      <c r="G92" s="414" t="s">
        <v>92</v>
      </c>
      <c r="H92" s="415"/>
      <c r="I92" s="415"/>
      <c r="J92" s="416"/>
      <c r="K92" s="341">
        <f>J18+J76+J75</f>
        <v>0</v>
      </c>
      <c r="L92" s="434"/>
      <c r="M92" s="254"/>
      <c r="N92" s="254"/>
      <c r="O92" s="255"/>
      <c r="P92" s="65"/>
    </row>
    <row r="93" spans="2:16" ht="21.75" customHeight="1">
      <c r="B93" s="406"/>
      <c r="C93" s="407"/>
      <c r="D93" s="407"/>
      <c r="E93" s="408"/>
      <c r="F93" s="430"/>
      <c r="G93" s="436" t="s">
        <v>123</v>
      </c>
      <c r="H93" s="437"/>
      <c r="I93" s="437"/>
      <c r="J93" s="438"/>
      <c r="K93" s="342">
        <f>J54+J55+J56</f>
        <v>0</v>
      </c>
      <c r="L93" s="432">
        <f>K93+K94+K95</f>
        <v>0</v>
      </c>
      <c r="M93" s="254"/>
      <c r="N93" s="254"/>
      <c r="O93" s="255"/>
      <c r="P93" s="65"/>
    </row>
    <row r="94" spans="2:16" ht="19.5" customHeight="1">
      <c r="B94" s="406"/>
      <c r="C94" s="407"/>
      <c r="D94" s="407"/>
      <c r="E94" s="408"/>
      <c r="F94" s="431"/>
      <c r="G94" s="439"/>
      <c r="H94" s="440"/>
      <c r="I94" s="440"/>
      <c r="J94" s="441"/>
      <c r="K94" s="342">
        <f>J57-K91-K92-K93</f>
        <v>0</v>
      </c>
      <c r="L94" s="433"/>
      <c r="M94" s="254"/>
      <c r="N94" s="254"/>
      <c r="O94" s="255"/>
      <c r="P94" s="65"/>
    </row>
    <row r="95" spans="2:16" ht="21" customHeight="1">
      <c r="B95" s="406"/>
      <c r="C95" s="407"/>
      <c r="D95" s="407"/>
      <c r="E95" s="408"/>
      <c r="F95" s="318"/>
      <c r="G95" s="417" t="s">
        <v>124</v>
      </c>
      <c r="H95" s="417"/>
      <c r="I95" s="417"/>
      <c r="J95" s="417"/>
      <c r="K95" s="343">
        <f>J80*35%+константы!K5</f>
        <v>0</v>
      </c>
      <c r="L95" s="434"/>
      <c r="M95" s="256"/>
      <c r="N95" s="256"/>
      <c r="O95" s="255"/>
      <c r="P95" s="65"/>
    </row>
    <row r="96" spans="2:16" ht="36.75" customHeight="1" thickBot="1">
      <c r="B96" s="406"/>
      <c r="C96" s="407"/>
      <c r="D96" s="407"/>
      <c r="E96" s="408"/>
      <c r="F96" s="319"/>
      <c r="G96" s="427" t="s">
        <v>112</v>
      </c>
      <c r="H96" s="428"/>
      <c r="I96" s="428"/>
      <c r="J96" s="429"/>
      <c r="K96" s="344">
        <f>J80+константы!K5-K95</f>
        <v>0</v>
      </c>
      <c r="L96" s="345">
        <f>K96</f>
        <v>0</v>
      </c>
      <c r="M96" s="256"/>
      <c r="N96" s="256"/>
      <c r="O96" s="255"/>
      <c r="P96" s="65"/>
    </row>
    <row r="97" spans="2:16" ht="15" customHeight="1" thickBot="1">
      <c r="B97" s="409"/>
      <c r="C97" s="410"/>
      <c r="D97" s="410"/>
      <c r="E97" s="411"/>
      <c r="F97" s="396" t="s">
        <v>58</v>
      </c>
      <c r="G97" s="397"/>
      <c r="H97" s="397"/>
      <c r="I97" s="397"/>
      <c r="J97" s="398"/>
      <c r="K97" s="347">
        <f>SUM(K91:K96)</f>
        <v>0</v>
      </c>
      <c r="L97" s="346">
        <f>L91+L93+L96</f>
        <v>0</v>
      </c>
      <c r="M97" s="257"/>
      <c r="N97" s="257"/>
      <c r="O97" s="257"/>
      <c r="P97" s="65"/>
    </row>
    <row r="98" spans="2:16" ht="12.75">
      <c r="B98" s="50"/>
      <c r="C98" s="50"/>
      <c r="D98" s="65"/>
      <c r="E98" s="65"/>
      <c r="F98" s="50"/>
      <c r="G98" s="50"/>
      <c r="H98" s="50"/>
      <c r="I98" s="50"/>
      <c r="J98" s="50"/>
      <c r="K98" s="50"/>
      <c r="L98" s="65"/>
      <c r="M98" s="65"/>
      <c r="N98" s="65"/>
      <c r="O98" s="65"/>
      <c r="P98" s="65"/>
    </row>
    <row r="99" spans="2:16" ht="12.75">
      <c r="B99" s="50"/>
      <c r="C99" s="50"/>
      <c r="D99" s="65"/>
      <c r="E99" s="65"/>
      <c r="F99" s="50"/>
      <c r="G99" s="50"/>
      <c r="H99" s="50"/>
      <c r="I99" s="50"/>
      <c r="J99" s="50"/>
      <c r="K99" s="50"/>
      <c r="L99" s="65"/>
      <c r="M99" s="65"/>
      <c r="N99" s="65"/>
      <c r="O99" s="65"/>
      <c r="P99" s="65"/>
    </row>
    <row r="100" spans="2:16" ht="12.75">
      <c r="B100" s="50"/>
      <c r="C100" s="50"/>
      <c r="D100" s="65"/>
      <c r="E100" s="65"/>
      <c r="F100" s="50"/>
      <c r="G100" s="50"/>
      <c r="H100" s="50"/>
      <c r="I100" s="50"/>
      <c r="J100" s="50"/>
      <c r="K100" s="50"/>
      <c r="L100" s="65"/>
      <c r="M100" s="65"/>
      <c r="N100" s="65"/>
      <c r="O100" s="65"/>
      <c r="P100" s="65"/>
    </row>
    <row r="101" spans="2:16" ht="12.75">
      <c r="B101" s="50"/>
      <c r="C101" s="50"/>
      <c r="D101" s="65"/>
      <c r="E101" s="65"/>
      <c r="F101" s="50"/>
      <c r="G101" s="50"/>
      <c r="H101" s="50"/>
      <c r="I101" s="50"/>
      <c r="J101" s="338"/>
      <c r="K101" s="339"/>
      <c r="L101" s="339"/>
      <c r="M101" s="339"/>
      <c r="N101" s="65"/>
      <c r="O101" s="65"/>
      <c r="P101" s="65"/>
    </row>
    <row r="102" spans="10:13" ht="12.75">
      <c r="J102" s="19"/>
      <c r="K102" s="20"/>
      <c r="L102" s="20"/>
      <c r="M102" s="20"/>
    </row>
  </sheetData>
  <sheetProtection selectLockedCells="1"/>
  <mergeCells count="28">
    <mergeCell ref="B80:I80"/>
    <mergeCell ref="K81:P81"/>
    <mergeCell ref="B82:L82"/>
    <mergeCell ref="B81:I81"/>
    <mergeCell ref="F93:F94"/>
    <mergeCell ref="L93:L95"/>
    <mergeCell ref="L91:L92"/>
    <mergeCell ref="G93:J94"/>
    <mergeCell ref="G10:K10"/>
    <mergeCell ref="F97:J97"/>
    <mergeCell ref="B84:I86"/>
    <mergeCell ref="B89:E97"/>
    <mergeCell ref="F89:K89"/>
    <mergeCell ref="G92:J92"/>
    <mergeCell ref="G95:J95"/>
    <mergeCell ref="J85:L87"/>
    <mergeCell ref="G91:J91"/>
    <mergeCell ref="G96:J96"/>
    <mergeCell ref="K12:P13"/>
    <mergeCell ref="B1:O1"/>
    <mergeCell ref="B2:O2"/>
    <mergeCell ref="G77:I77"/>
    <mergeCell ref="B3:O3"/>
    <mergeCell ref="B4:L4"/>
    <mergeCell ref="B11:D11"/>
    <mergeCell ref="B5:D7"/>
    <mergeCell ref="B22:E22"/>
    <mergeCell ref="B57:I57"/>
  </mergeCells>
  <hyperlinks>
    <hyperlink ref="B22:E22" r:id="rId1" display=" У НАС СУПЕРКАЧЕСТВЕННЫЙ СОСТАВ -гарантия до 25* лет !!!"/>
    <hyperlink ref="B76" r:id="rId2" display="Заказать ВИДЕО-модуль контроля дома из любой точки РОССИИ ?"/>
    <hyperlink ref="B77" r:id="rId3" display="    СТРАХОВАТЬ  готовый  ДОМ ?                    ( введите ДА / НЕТ )  "/>
    <hyperlink ref="B75" r:id="rId4" display="купить комплект огнетушителей  ОП-8 ? "/>
    <hyperlink ref="B89:E97" r:id="rId5" display="Подписи    ( Ф.И.О./ роспись / число )    о внесении / получении     задатков  на  изготовления дома / бани  и график оплаты.                                                                                        Примечание :                              "/>
    <hyperlink ref="B18" r:id="rId6" display="купить  антисептик ?                         ( введите ДА / НЕТ )                                                                                                             "/>
  </hyperlinks>
  <printOptions horizontalCentered="1"/>
  <pageMargins left="0.2362204724409449" right="0.1968503937007874" top="0.1968503937007874" bottom="0.1968503937007874" header="0.11811023622047245" footer="0.11811023622047245"/>
  <pageSetup horizontalDpi="300" verticalDpi="3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47"/>
  <sheetViews>
    <sheetView workbookViewId="0" topLeftCell="A1">
      <selection activeCell="J7" sqref="J7"/>
    </sheetView>
  </sheetViews>
  <sheetFormatPr defaultColWidth="9.00390625" defaultRowHeight="12.75"/>
  <cols>
    <col min="1" max="1" width="49.50390625" style="0" customWidth="1"/>
    <col min="2" max="2" width="0.5" style="0" customWidth="1"/>
    <col min="3" max="3" width="7.125" style="0" customWidth="1"/>
    <col min="4" max="4" width="7.25390625" style="0" customWidth="1"/>
    <col min="5" max="5" width="8.25390625" style="0" customWidth="1"/>
    <col min="6" max="6" width="7.50390625" style="0" customWidth="1"/>
    <col min="7" max="7" width="4.875" style="0" customWidth="1"/>
    <col min="8" max="8" width="8.25390625" style="0" customWidth="1"/>
    <col min="9" max="9" width="9.50390625" style="0" customWidth="1"/>
    <col min="10" max="10" width="12.75390625" style="0" customWidth="1"/>
  </cols>
  <sheetData>
    <row r="1" spans="1:12" ht="13.5" thickBot="1">
      <c r="A1" s="29" t="s">
        <v>126</v>
      </c>
      <c r="B1" s="30"/>
      <c r="C1" s="348">
        <v>5600</v>
      </c>
      <c r="D1" s="349">
        <f aca="true" t="shared" si="0" ref="D1:D7">C1</f>
        <v>5600</v>
      </c>
      <c r="E1" s="31" t="s">
        <v>93</v>
      </c>
      <c r="F1" s="454" t="s">
        <v>74</v>
      </c>
      <c r="G1" s="455"/>
      <c r="H1" s="456"/>
      <c r="I1" s="351">
        <f>'расчет бревенчатого дома'!D10</f>
        <v>0</v>
      </c>
      <c r="J1" s="32" t="s">
        <v>78</v>
      </c>
      <c r="K1" s="357" t="s">
        <v>135</v>
      </c>
      <c r="L1" s="65"/>
    </row>
    <row r="2" spans="1:12" ht="13.5" thickBot="1">
      <c r="A2" s="29" t="s">
        <v>127</v>
      </c>
      <c r="B2" s="30"/>
      <c r="C2" s="348">
        <v>4000</v>
      </c>
      <c r="D2" s="349">
        <f t="shared" si="0"/>
        <v>4000</v>
      </c>
      <c r="E2" s="33">
        <v>580</v>
      </c>
      <c r="F2" s="457" t="s">
        <v>75</v>
      </c>
      <c r="G2" s="458"/>
      <c r="H2" s="459"/>
      <c r="I2" s="352">
        <f>'расчет бревенчатого дома'!L10</f>
        <v>0</v>
      </c>
      <c r="J2" s="34" t="s">
        <v>141</v>
      </c>
      <c r="K2" s="35">
        <f>IF(K1="да",(I1/F8)*2*I2*0.2,0)</f>
        <v>0</v>
      </c>
      <c r="L2" s="65"/>
    </row>
    <row r="3" spans="1:12" ht="20.25" thickBot="1">
      <c r="A3" s="29" t="s">
        <v>128</v>
      </c>
      <c r="B3" s="30"/>
      <c r="C3" s="358">
        <v>320</v>
      </c>
      <c r="D3" s="36">
        <f t="shared" si="0"/>
        <v>320</v>
      </c>
      <c r="E3" s="37" t="s">
        <v>87</v>
      </c>
      <c r="F3" s="460" t="s">
        <v>76</v>
      </c>
      <c r="G3" s="461"/>
      <c r="H3" s="462"/>
      <c r="I3" s="354">
        <v>22</v>
      </c>
      <c r="J3" s="38" t="s">
        <v>140</v>
      </c>
      <c r="K3" s="359">
        <v>6000</v>
      </c>
      <c r="L3" s="65"/>
    </row>
    <row r="4" spans="1:12" ht="17.25" thickBot="1">
      <c r="A4" s="39" t="s">
        <v>129</v>
      </c>
      <c r="B4" s="30"/>
      <c r="C4" s="348">
        <v>33000</v>
      </c>
      <c r="D4" s="349">
        <f t="shared" si="0"/>
        <v>33000</v>
      </c>
      <c r="E4" s="33">
        <v>850</v>
      </c>
      <c r="F4" s="463" t="s">
        <v>77</v>
      </c>
      <c r="G4" s="464"/>
      <c r="H4" s="465"/>
      <c r="I4" s="355">
        <v>44</v>
      </c>
      <c r="J4" s="40" t="s">
        <v>139</v>
      </c>
      <c r="K4" s="360" t="s">
        <v>135</v>
      </c>
      <c r="L4" s="65"/>
    </row>
    <row r="5" spans="1:12" ht="13.5" thickBot="1">
      <c r="A5" s="39" t="s">
        <v>130</v>
      </c>
      <c r="B5" s="30"/>
      <c r="C5" s="361">
        <v>1</v>
      </c>
      <c r="D5" s="350">
        <f t="shared" si="0"/>
        <v>1</v>
      </c>
      <c r="E5" s="466" t="s">
        <v>81</v>
      </c>
      <c r="F5" s="467"/>
      <c r="G5" s="41">
        <f>(((I1/1)*2)*1/I3)*200%</f>
        <v>0</v>
      </c>
      <c r="H5" s="468" t="s">
        <v>72</v>
      </c>
      <c r="I5" s="469"/>
      <c r="J5" s="278">
        <v>0</v>
      </c>
      <c r="K5" s="42"/>
      <c r="L5" s="65"/>
    </row>
    <row r="6" spans="1:12" ht="13.5" thickBot="1">
      <c r="A6" s="29" t="s">
        <v>131</v>
      </c>
      <c r="B6" s="30"/>
      <c r="C6" s="348">
        <v>150</v>
      </c>
      <c r="D6" s="36">
        <f t="shared" si="0"/>
        <v>150</v>
      </c>
      <c r="E6" s="470" t="s">
        <v>82</v>
      </c>
      <c r="F6" s="471"/>
      <c r="G6" s="43">
        <f>((I1*6*2)*1/50)*120%</f>
        <v>0</v>
      </c>
      <c r="H6" s="472" t="s">
        <v>71</v>
      </c>
      <c r="I6" s="473"/>
      <c r="J6" s="353">
        <v>115</v>
      </c>
      <c r="K6" s="44"/>
      <c r="L6" s="65"/>
    </row>
    <row r="7" spans="1:12" ht="13.5" thickBot="1">
      <c r="A7" s="29" t="s">
        <v>132</v>
      </c>
      <c r="B7" s="30"/>
      <c r="C7" s="348">
        <v>250</v>
      </c>
      <c r="D7" s="36">
        <f t="shared" si="0"/>
        <v>250</v>
      </c>
      <c r="E7" s="474" t="s">
        <v>83</v>
      </c>
      <c r="F7" s="475"/>
      <c r="G7" s="45">
        <f>I1*I2*2*1/I4</f>
        <v>0</v>
      </c>
      <c r="H7" s="46" t="s">
        <v>63</v>
      </c>
      <c r="I7" s="47" t="s">
        <v>64</v>
      </c>
      <c r="J7" s="48" t="s">
        <v>65</v>
      </c>
      <c r="K7" s="49" t="s">
        <v>67</v>
      </c>
      <c r="L7" s="65"/>
    </row>
    <row r="8" spans="1:12" ht="21" customHeight="1" thickBot="1">
      <c r="A8" s="29" t="s">
        <v>133</v>
      </c>
      <c r="B8" s="30"/>
      <c r="C8" s="358">
        <f>D8/50</f>
        <v>202.5</v>
      </c>
      <c r="D8" s="370">
        <v>10125</v>
      </c>
      <c r="E8" s="260" t="s">
        <v>146</v>
      </c>
      <c r="F8" s="261">
        <v>1</v>
      </c>
      <c r="G8" s="262" t="s">
        <v>147</v>
      </c>
      <c r="H8" s="51">
        <v>9125</v>
      </c>
      <c r="I8" s="52">
        <v>7813</v>
      </c>
      <c r="J8" s="53">
        <v>4900</v>
      </c>
      <c r="K8" s="54"/>
      <c r="L8" s="65"/>
    </row>
    <row r="9" spans="1:12" ht="21" thickBot="1">
      <c r="A9" s="29" t="s">
        <v>69</v>
      </c>
      <c r="B9" s="30"/>
      <c r="C9" s="358">
        <v>70</v>
      </c>
      <c r="D9" s="55">
        <v>50</v>
      </c>
      <c r="E9" s="258" t="s">
        <v>94</v>
      </c>
      <c r="F9" s="259">
        <v>19800</v>
      </c>
      <c r="G9" s="56"/>
      <c r="H9" s="263" t="s">
        <v>157</v>
      </c>
      <c r="I9" s="264">
        <v>1</v>
      </c>
      <c r="J9" s="57"/>
      <c r="K9" s="58"/>
      <c r="L9" s="65"/>
    </row>
    <row r="10" spans="1:12" ht="19.5" thickBot="1">
      <c r="A10" s="29" t="s">
        <v>134</v>
      </c>
      <c r="B10" s="30"/>
      <c r="C10" s="362">
        <v>70</v>
      </c>
      <c r="D10" s="59">
        <v>60</v>
      </c>
      <c r="E10" s="60" t="s">
        <v>88</v>
      </c>
      <c r="F10" s="61">
        <v>27000</v>
      </c>
      <c r="G10" s="62"/>
      <c r="H10" s="452" t="s">
        <v>148</v>
      </c>
      <c r="I10" s="453"/>
      <c r="J10" s="63">
        <f>'расчет бревенчатого дома'!D12*'расчет бревенчатого дома'!G12+'расчет бревенчатого дома'!D13*'расчет бревенчатого дома'!G13+'расчет бревенчатого дома'!D14*'расчет бревенчатого дома'!G14+K2</f>
        <v>0</v>
      </c>
      <c r="K10" s="64"/>
      <c r="L10" s="65"/>
    </row>
    <row r="11" spans="1:12" ht="12.75">
      <c r="A11" s="265"/>
      <c r="B11" s="266"/>
      <c r="C11" s="267"/>
      <c r="D11" s="267"/>
      <c r="E11" s="268"/>
      <c r="F11" s="269"/>
      <c r="G11" s="62"/>
      <c r="H11" s="270"/>
      <c r="I11" s="270"/>
      <c r="J11" s="271"/>
      <c r="K11" s="272"/>
      <c r="L11" s="65"/>
    </row>
    <row r="12" spans="1:12" ht="12.75">
      <c r="A12" s="265"/>
      <c r="B12" s="266"/>
      <c r="C12" s="267"/>
      <c r="D12" s="267"/>
      <c r="E12" s="268"/>
      <c r="F12" s="269"/>
      <c r="G12" s="62"/>
      <c r="H12" s="270"/>
      <c r="I12" s="270"/>
      <c r="J12" s="271"/>
      <c r="K12" s="272"/>
      <c r="L12" s="65"/>
    </row>
    <row r="13" spans="1:12" ht="12.75">
      <c r="A13" s="265"/>
      <c r="B13" s="266"/>
      <c r="C13" s="267"/>
      <c r="D13" s="267"/>
      <c r="E13" s="268"/>
      <c r="F13" s="269"/>
      <c r="G13" s="62"/>
      <c r="H13" s="270"/>
      <c r="I13" s="270"/>
      <c r="J13" s="271"/>
      <c r="K13" s="272"/>
      <c r="L13" s="65"/>
    </row>
    <row r="14" spans="1:12" ht="12.75">
      <c r="A14" s="265"/>
      <c r="B14" s="266"/>
      <c r="C14" s="267"/>
      <c r="D14" s="267"/>
      <c r="E14" s="268"/>
      <c r="F14" s="269"/>
      <c r="G14" s="62"/>
      <c r="H14" s="270"/>
      <c r="I14" s="270"/>
      <c r="J14" s="271"/>
      <c r="K14" s="272"/>
      <c r="L14" s="65"/>
    </row>
    <row r="15" spans="1:12" ht="12.75">
      <c r="A15" s="265"/>
      <c r="B15" s="266"/>
      <c r="C15" s="267"/>
      <c r="D15" s="267"/>
      <c r="E15" s="268"/>
      <c r="F15" s="269"/>
      <c r="G15" s="62"/>
      <c r="H15" s="270"/>
      <c r="I15" s="270"/>
      <c r="J15" s="271"/>
      <c r="K15" s="272"/>
      <c r="L15" s="65"/>
    </row>
    <row r="16" spans="1:12" ht="13.5" thickBo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30.75" thickBot="1">
      <c r="A17" s="66" t="s">
        <v>97</v>
      </c>
      <c r="B17" s="67"/>
      <c r="C17" s="68" t="s">
        <v>98</v>
      </c>
      <c r="D17" s="69" t="s">
        <v>114</v>
      </c>
      <c r="E17" s="70" t="s">
        <v>99</v>
      </c>
      <c r="F17" s="71" t="s">
        <v>115</v>
      </c>
      <c r="G17" s="70"/>
      <c r="H17" s="70" t="s">
        <v>116</v>
      </c>
      <c r="I17" s="70" t="s">
        <v>117</v>
      </c>
      <c r="J17" s="72" t="s">
        <v>100</v>
      </c>
      <c r="K17" s="73" t="s">
        <v>118</v>
      </c>
      <c r="L17" s="65"/>
    </row>
    <row r="18" spans="1:12" ht="12.75">
      <c r="A18" s="74" t="s">
        <v>113</v>
      </c>
      <c r="B18" s="75"/>
      <c r="C18" s="275">
        <v>6</v>
      </c>
      <c r="D18" s="77">
        <v>0.18</v>
      </c>
      <c r="E18" s="78" t="s">
        <v>101</v>
      </c>
      <c r="F18" s="12">
        <v>5.15</v>
      </c>
      <c r="G18" s="78"/>
      <c r="H18" s="78">
        <v>0.194</v>
      </c>
      <c r="I18" s="356">
        <v>700</v>
      </c>
      <c r="J18" s="79">
        <f aca="true" t="shared" si="1" ref="J18:J30">(D18-0.05)*F18*C18</f>
        <v>4.017</v>
      </c>
      <c r="K18" s="363">
        <v>600</v>
      </c>
      <c r="L18" s="65"/>
    </row>
    <row r="19" spans="1:12" ht="12.75">
      <c r="A19" s="80"/>
      <c r="B19" s="81"/>
      <c r="C19" s="276">
        <v>6</v>
      </c>
      <c r="D19" s="273">
        <v>0.2</v>
      </c>
      <c r="E19" s="84" t="s">
        <v>101</v>
      </c>
      <c r="F19" s="13">
        <v>4.34</v>
      </c>
      <c r="G19" s="84"/>
      <c r="H19" s="84">
        <v>0.23</v>
      </c>
      <c r="I19" s="364">
        <f>I18</f>
        <v>700</v>
      </c>
      <c r="J19" s="85">
        <f t="shared" si="1"/>
        <v>3.906</v>
      </c>
      <c r="K19" s="365">
        <v>700</v>
      </c>
      <c r="L19" s="65"/>
    </row>
    <row r="20" spans="1:12" ht="12.75">
      <c r="A20" s="80"/>
      <c r="B20" s="81"/>
      <c r="C20" s="276">
        <v>6</v>
      </c>
      <c r="D20" s="273">
        <v>0.22</v>
      </c>
      <c r="E20" s="84" t="s">
        <v>101</v>
      </c>
      <c r="F20" s="13">
        <v>3.57</v>
      </c>
      <c r="G20" s="84"/>
      <c r="H20" s="84">
        <v>0.28</v>
      </c>
      <c r="I20" s="364">
        <f>I18</f>
        <v>700</v>
      </c>
      <c r="J20" s="85">
        <f t="shared" si="1"/>
        <v>3.641399999999999</v>
      </c>
      <c r="K20" s="365">
        <v>800</v>
      </c>
      <c r="L20" s="65"/>
    </row>
    <row r="21" spans="1:12" ht="12.75">
      <c r="A21" s="80"/>
      <c r="B21" s="81"/>
      <c r="C21" s="276">
        <v>6</v>
      </c>
      <c r="D21" s="86">
        <v>0.24</v>
      </c>
      <c r="E21" s="84" t="s">
        <v>101</v>
      </c>
      <c r="F21" s="13">
        <v>3.03</v>
      </c>
      <c r="G21" s="84"/>
      <c r="H21" s="84">
        <v>0.33</v>
      </c>
      <c r="I21" s="366">
        <f>I18</f>
        <v>700</v>
      </c>
      <c r="J21" s="85">
        <f t="shared" si="1"/>
        <v>3.4542</v>
      </c>
      <c r="K21" s="367">
        <v>900</v>
      </c>
      <c r="L21" s="65"/>
    </row>
    <row r="22" spans="1:12" ht="12.75">
      <c r="A22" s="80"/>
      <c r="B22" s="81"/>
      <c r="C22" s="276">
        <v>6</v>
      </c>
      <c r="D22" s="273">
        <v>0.26</v>
      </c>
      <c r="E22" s="84" t="s">
        <v>101</v>
      </c>
      <c r="F22" s="13">
        <v>2.56</v>
      </c>
      <c r="G22" s="84"/>
      <c r="H22" s="84">
        <v>0.39</v>
      </c>
      <c r="I22" s="364">
        <f>I18</f>
        <v>700</v>
      </c>
      <c r="J22" s="85">
        <f t="shared" si="1"/>
        <v>3.2256000000000005</v>
      </c>
      <c r="K22" s="365">
        <v>950</v>
      </c>
      <c r="L22" s="65"/>
    </row>
    <row r="23" spans="1:12" ht="12.75">
      <c r="A23" s="80"/>
      <c r="B23" s="81"/>
      <c r="C23" s="276">
        <v>6</v>
      </c>
      <c r="D23" s="86">
        <v>0.28</v>
      </c>
      <c r="E23" s="84" t="s">
        <v>101</v>
      </c>
      <c r="F23" s="13">
        <v>2.22</v>
      </c>
      <c r="G23" s="84"/>
      <c r="H23" s="84">
        <v>0.45</v>
      </c>
      <c r="I23" s="366">
        <f>I18</f>
        <v>700</v>
      </c>
      <c r="J23" s="85">
        <f t="shared" si="1"/>
        <v>3.063600000000001</v>
      </c>
      <c r="K23" s="367">
        <v>1000</v>
      </c>
      <c r="L23" s="65"/>
    </row>
    <row r="24" spans="1:12" ht="12.75">
      <c r="A24" s="87"/>
      <c r="B24" s="88"/>
      <c r="C24" s="277">
        <v>6</v>
      </c>
      <c r="D24" s="274">
        <v>0.3</v>
      </c>
      <c r="E24" s="84" t="s">
        <v>101</v>
      </c>
      <c r="F24" s="14">
        <v>1.92</v>
      </c>
      <c r="G24" s="89"/>
      <c r="H24" s="89">
        <v>0.52</v>
      </c>
      <c r="I24" s="368">
        <f>I18</f>
        <v>700</v>
      </c>
      <c r="J24" s="85">
        <f t="shared" si="1"/>
        <v>2.88</v>
      </c>
      <c r="K24" s="365">
        <v>1050</v>
      </c>
      <c r="L24" s="65"/>
    </row>
    <row r="25" spans="1:12" ht="12.75">
      <c r="A25" s="87"/>
      <c r="B25" s="88"/>
      <c r="C25" s="277">
        <v>6</v>
      </c>
      <c r="D25" s="90">
        <v>0.32</v>
      </c>
      <c r="E25" s="84" t="s">
        <v>101</v>
      </c>
      <c r="F25" s="14">
        <v>1.69</v>
      </c>
      <c r="G25" s="89"/>
      <c r="H25" s="89">
        <v>0.59</v>
      </c>
      <c r="I25" s="369">
        <f>I18</f>
        <v>700</v>
      </c>
      <c r="J25" s="85">
        <f t="shared" si="1"/>
        <v>2.7378</v>
      </c>
      <c r="K25" s="367">
        <v>1100</v>
      </c>
      <c r="L25" s="65"/>
    </row>
    <row r="26" spans="1:12" ht="12.75">
      <c r="A26" s="87"/>
      <c r="B26" s="88"/>
      <c r="C26" s="277">
        <v>6</v>
      </c>
      <c r="D26" s="274">
        <v>0.34</v>
      </c>
      <c r="E26" s="84" t="s">
        <v>101</v>
      </c>
      <c r="F26" s="14">
        <v>1.51</v>
      </c>
      <c r="G26" s="89"/>
      <c r="H26" s="89">
        <v>0.66</v>
      </c>
      <c r="I26" s="368">
        <f>I18</f>
        <v>700</v>
      </c>
      <c r="J26" s="85">
        <f t="shared" si="1"/>
        <v>2.6274000000000006</v>
      </c>
      <c r="K26" s="365">
        <v>1150</v>
      </c>
      <c r="L26" s="65"/>
    </row>
    <row r="27" spans="1:12" ht="12.75">
      <c r="A27" s="87"/>
      <c r="B27" s="88"/>
      <c r="C27" s="277">
        <v>6</v>
      </c>
      <c r="D27" s="90">
        <v>0.36</v>
      </c>
      <c r="E27" s="84" t="s">
        <v>101</v>
      </c>
      <c r="F27" s="14">
        <v>1.35</v>
      </c>
      <c r="G27" s="89"/>
      <c r="H27" s="89">
        <v>0.74</v>
      </c>
      <c r="I27" s="369">
        <f>I18</f>
        <v>700</v>
      </c>
      <c r="J27" s="85">
        <f t="shared" si="1"/>
        <v>2.511</v>
      </c>
      <c r="K27" s="367">
        <v>1200</v>
      </c>
      <c r="L27" s="65"/>
    </row>
    <row r="28" spans="1:12" ht="12.75">
      <c r="A28" s="87"/>
      <c r="B28" s="88"/>
      <c r="C28" s="277">
        <v>6</v>
      </c>
      <c r="D28" s="90">
        <v>0.38</v>
      </c>
      <c r="E28" s="84" t="s">
        <v>101</v>
      </c>
      <c r="F28" s="14">
        <v>1.21</v>
      </c>
      <c r="G28" s="89"/>
      <c r="H28" s="89">
        <v>0.82</v>
      </c>
      <c r="I28" s="369">
        <f>I18</f>
        <v>700</v>
      </c>
      <c r="J28" s="85">
        <f t="shared" si="1"/>
        <v>2.3958</v>
      </c>
      <c r="K28" s="367">
        <v>1250</v>
      </c>
      <c r="L28" s="65"/>
    </row>
    <row r="29" spans="1:12" ht="12.75">
      <c r="A29" s="87"/>
      <c r="B29" s="88"/>
      <c r="C29" s="277">
        <v>6</v>
      </c>
      <c r="D29" s="90">
        <v>0.4</v>
      </c>
      <c r="E29" s="84" t="s">
        <v>101</v>
      </c>
      <c r="F29" s="14">
        <v>1.09</v>
      </c>
      <c r="G29" s="89"/>
      <c r="H29" s="89">
        <v>0.92</v>
      </c>
      <c r="I29" s="369">
        <f>I18</f>
        <v>700</v>
      </c>
      <c r="J29" s="85">
        <f t="shared" si="1"/>
        <v>2.2890000000000006</v>
      </c>
      <c r="K29" s="367">
        <v>1300</v>
      </c>
      <c r="L29" s="65"/>
    </row>
    <row r="30" spans="1:12" ht="12.75">
      <c r="A30" s="87"/>
      <c r="B30" s="88"/>
      <c r="C30" s="277">
        <v>6</v>
      </c>
      <c r="D30" s="274">
        <v>0.42</v>
      </c>
      <c r="E30" s="84" t="s">
        <v>101</v>
      </c>
      <c r="F30" s="14">
        <v>1</v>
      </c>
      <c r="G30" s="89"/>
      <c r="H30" s="89">
        <v>1</v>
      </c>
      <c r="I30" s="368">
        <f>I18</f>
        <v>700</v>
      </c>
      <c r="J30" s="85">
        <f t="shared" si="1"/>
        <v>2.2199999999999998</v>
      </c>
      <c r="K30" s="365">
        <v>1350</v>
      </c>
      <c r="L30" s="65"/>
    </row>
    <row r="31" spans="1:12" ht="4.5" customHeight="1" thickBot="1">
      <c r="A31" s="91"/>
      <c r="B31" s="92"/>
      <c r="C31" s="93"/>
      <c r="D31" s="94"/>
      <c r="E31" s="95"/>
      <c r="F31" s="15"/>
      <c r="G31" s="95"/>
      <c r="H31" s="95"/>
      <c r="I31" s="96"/>
      <c r="J31" s="97"/>
      <c r="K31" s="98"/>
      <c r="L31" s="65"/>
    </row>
    <row r="32" spans="1:12" ht="12.75">
      <c r="A32" s="74" t="s">
        <v>102</v>
      </c>
      <c r="B32" s="75"/>
      <c r="C32" s="76">
        <v>6</v>
      </c>
      <c r="D32" s="99" t="s">
        <v>103</v>
      </c>
      <c r="E32" s="78" t="s">
        <v>101</v>
      </c>
      <c r="F32" s="12">
        <v>50</v>
      </c>
      <c r="G32" s="78"/>
      <c r="H32" s="78"/>
      <c r="I32" s="78"/>
      <c r="J32" s="100"/>
      <c r="K32" s="101"/>
      <c r="L32" s="65"/>
    </row>
    <row r="33" spans="1:12" ht="12.75">
      <c r="A33" s="80"/>
      <c r="B33" s="81"/>
      <c r="C33" s="82">
        <v>6</v>
      </c>
      <c r="D33" s="83" t="s">
        <v>104</v>
      </c>
      <c r="E33" s="84" t="s">
        <v>101</v>
      </c>
      <c r="F33" s="13">
        <v>44</v>
      </c>
      <c r="G33" s="84"/>
      <c r="H33" s="84">
        <v>0.0225</v>
      </c>
      <c r="I33" s="84"/>
      <c r="J33" s="85"/>
      <c r="K33" s="102"/>
      <c r="L33" s="65"/>
    </row>
    <row r="34" spans="1:12" ht="12.75">
      <c r="A34" s="80"/>
      <c r="B34" s="81"/>
      <c r="C34" s="82">
        <v>6</v>
      </c>
      <c r="D34" s="83" t="s">
        <v>105</v>
      </c>
      <c r="E34" s="84" t="s">
        <v>101</v>
      </c>
      <c r="F34" s="13">
        <v>41</v>
      </c>
      <c r="G34" s="84"/>
      <c r="H34" s="84"/>
      <c r="I34" s="84"/>
      <c r="J34" s="85"/>
      <c r="K34" s="102"/>
      <c r="L34" s="65"/>
    </row>
    <row r="35" spans="1:12" ht="12.75">
      <c r="A35" s="80"/>
      <c r="B35" s="81"/>
      <c r="C35" s="82">
        <v>6</v>
      </c>
      <c r="D35" s="83" t="s">
        <v>106</v>
      </c>
      <c r="E35" s="84" t="s">
        <v>101</v>
      </c>
      <c r="F35" s="13">
        <v>27</v>
      </c>
      <c r="G35" s="84"/>
      <c r="H35" s="84"/>
      <c r="I35" s="84"/>
      <c r="J35" s="85"/>
      <c r="K35" s="102"/>
      <c r="L35" s="65"/>
    </row>
    <row r="36" spans="1:12" ht="12.75">
      <c r="A36" s="80"/>
      <c r="B36" s="81"/>
      <c r="C36" s="82">
        <v>6</v>
      </c>
      <c r="D36" s="83" t="s">
        <v>107</v>
      </c>
      <c r="E36" s="84" t="s">
        <v>101</v>
      </c>
      <c r="F36" s="13">
        <v>22</v>
      </c>
      <c r="G36" s="84"/>
      <c r="H36" s="84">
        <v>0.045</v>
      </c>
      <c r="I36" s="84"/>
      <c r="J36" s="85"/>
      <c r="K36" s="102"/>
      <c r="L36" s="65"/>
    </row>
    <row r="37" spans="1:12" ht="13.5" thickBot="1">
      <c r="A37" s="103"/>
      <c r="B37" s="104"/>
      <c r="C37" s="105"/>
      <c r="D37" s="106"/>
      <c r="E37" s="107"/>
      <c r="F37" s="16"/>
      <c r="G37" s="107"/>
      <c r="H37" s="107"/>
      <c r="I37" s="107"/>
      <c r="J37" s="108"/>
      <c r="K37" s="98"/>
      <c r="L37" s="65"/>
    </row>
    <row r="38" spans="1:12" ht="12.75">
      <c r="A38" s="109" t="s">
        <v>108</v>
      </c>
      <c r="B38" s="110"/>
      <c r="C38" s="111">
        <v>6</v>
      </c>
      <c r="D38" s="112"/>
      <c r="E38" s="113" t="s">
        <v>101</v>
      </c>
      <c r="F38" s="17">
        <v>32</v>
      </c>
      <c r="G38" s="114"/>
      <c r="H38" s="114"/>
      <c r="I38" s="114"/>
      <c r="J38" s="115"/>
      <c r="K38" s="114"/>
      <c r="L38" s="65"/>
    </row>
    <row r="39" spans="1:12" ht="12.75">
      <c r="A39" s="116"/>
      <c r="B39" s="116" t="s">
        <v>109</v>
      </c>
      <c r="C39" s="117"/>
      <c r="D39" s="118"/>
      <c r="E39" s="118"/>
      <c r="F39" s="118"/>
      <c r="G39" s="118"/>
      <c r="H39" s="118"/>
      <c r="I39" s="118"/>
      <c r="J39" s="119"/>
      <c r="K39" s="118"/>
      <c r="L39" s="65"/>
    </row>
    <row r="40" spans="1:12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1" spans="1:12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12.75">
      <c r="A42" s="120" t="s">
        <v>142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</row>
    <row r="43" spans="1:12" ht="12.75">
      <c r="A43" s="121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</row>
    <row r="44" spans="1:12" ht="39">
      <c r="A44" s="122" t="s">
        <v>143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</row>
    <row r="45" spans="1:12" ht="12.75">
      <c r="A45" s="121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7" spans="1:12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</row>
  </sheetData>
  <sheetProtection selectLockedCells="1"/>
  <mergeCells count="10">
    <mergeCell ref="H10:I10"/>
    <mergeCell ref="F1:H1"/>
    <mergeCell ref="F2:H2"/>
    <mergeCell ref="F3:H3"/>
    <mergeCell ref="F4:H4"/>
    <mergeCell ref="E5:F5"/>
    <mergeCell ref="H5:I5"/>
    <mergeCell ref="E6:F6"/>
    <mergeCell ref="H6:I6"/>
    <mergeCell ref="E7:F7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Самолётов</dc:creator>
  <cp:keywords/>
  <dc:description/>
  <cp:lastModifiedBy>User</cp:lastModifiedBy>
  <cp:lastPrinted>2007-04-15T12:46:54Z</cp:lastPrinted>
  <dcterms:created xsi:type="dcterms:W3CDTF">2005-11-30T12:49:26Z</dcterms:created>
  <dcterms:modified xsi:type="dcterms:W3CDTF">2010-10-07T19:31:23Z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